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S-PS1 - FS-FS PL\0 PS 1 PW - Reckel\Anfragen\2022\Tonn\Berichtsaufträge und Fragender Fraktion der CDU (Vw0008A) - der FDP (Vw0008B)\"/>
    </mc:Choice>
  </mc:AlternateContent>
  <bookViews>
    <workbookView xWindow="-15" yWindow="-15" windowWidth="28830" windowHeight="7110" tabRatio="757"/>
  </bookViews>
  <sheets>
    <sheet name="Übersicht" sheetId="95" r:id="rId1"/>
  </sheets>
  <externalReferences>
    <externalReference r:id="rId2"/>
  </externalReferences>
  <definedNames>
    <definedName name="_xlnm._FilterDatabase" localSheetId="0" hidden="1">Übersicht!$E$2:$H$55</definedName>
    <definedName name="_xlnm.Print_Titles" localSheetId="0">Übersicht!$1:$2</definedName>
    <definedName name="_xlnm.Print_Titles">[1]Produktvergleich!$A$1:$B$65536</definedName>
    <definedName name="ExterneDaten2">[1]Produktvergleich:Kennzahlen!$A$1:$F$13</definedName>
  </definedNames>
  <calcPr calcId="162913"/>
</workbook>
</file>

<file path=xl/calcChain.xml><?xml version="1.0" encoding="utf-8"?>
<calcChain xmlns="http://schemas.openxmlformats.org/spreadsheetml/2006/main">
  <c r="Q65" i="95" l="1"/>
  <c r="L65" i="95"/>
  <c r="K65" i="95"/>
  <c r="H65" i="95"/>
  <c r="M65" i="95" s="1"/>
  <c r="Q64" i="95"/>
  <c r="L64" i="95"/>
  <c r="K64" i="95"/>
  <c r="H64" i="95"/>
  <c r="M64" i="95" s="1"/>
  <c r="Q63" i="95"/>
  <c r="L63" i="95"/>
  <c r="K63" i="95"/>
  <c r="H63" i="95"/>
  <c r="M63" i="95" s="1"/>
  <c r="Q62" i="95"/>
  <c r="L62" i="95"/>
  <c r="K62" i="95"/>
  <c r="H62" i="95"/>
  <c r="M62" i="95" s="1"/>
  <c r="Q61" i="95"/>
  <c r="L61" i="95"/>
  <c r="K61" i="95"/>
  <c r="H61" i="95"/>
  <c r="M61" i="95" s="1"/>
  <c r="Q59" i="95"/>
  <c r="M59" i="95"/>
  <c r="L59" i="95"/>
  <c r="K59" i="95"/>
  <c r="H59" i="95"/>
  <c r="Q58" i="95"/>
  <c r="M58" i="95"/>
  <c r="L58" i="95"/>
  <c r="K58" i="95"/>
  <c r="H58" i="95"/>
  <c r="Q56" i="95"/>
  <c r="L56" i="95"/>
  <c r="K56" i="95"/>
  <c r="H56" i="95"/>
  <c r="M56" i="95" s="1"/>
  <c r="Q55" i="95"/>
  <c r="L55" i="95"/>
  <c r="K55" i="95"/>
  <c r="H55" i="95"/>
  <c r="M55" i="95" s="1"/>
  <c r="Q53" i="95"/>
  <c r="L53" i="95"/>
  <c r="K53" i="95"/>
  <c r="H53" i="95"/>
  <c r="M53" i="95" s="1"/>
  <c r="Q52" i="95"/>
  <c r="L52" i="95"/>
  <c r="K52" i="95"/>
  <c r="H52" i="95"/>
  <c r="M52" i="95" s="1"/>
  <c r="Q51" i="95"/>
  <c r="L51" i="95"/>
  <c r="K51" i="95"/>
  <c r="H51" i="95"/>
  <c r="M51" i="95" s="1"/>
  <c r="Q50" i="95"/>
  <c r="L50" i="95"/>
  <c r="K50" i="95"/>
  <c r="H50" i="95"/>
  <c r="M50" i="95" s="1"/>
  <c r="Q49" i="95"/>
  <c r="L49" i="95"/>
  <c r="K49" i="95"/>
  <c r="H49" i="95"/>
  <c r="M49" i="95" s="1"/>
  <c r="Q48" i="95"/>
  <c r="M48" i="95"/>
  <c r="L48" i="95"/>
  <c r="K48" i="95"/>
  <c r="H48" i="95"/>
  <c r="Q47" i="95"/>
  <c r="M47" i="95"/>
  <c r="L47" i="95"/>
  <c r="K47" i="95"/>
  <c r="H47" i="95"/>
  <c r="Q46" i="95"/>
  <c r="L46" i="95"/>
  <c r="K46" i="95"/>
  <c r="H46" i="95"/>
  <c r="M46" i="95" s="1"/>
  <c r="Q45" i="95"/>
  <c r="L45" i="95"/>
  <c r="K45" i="95"/>
  <c r="H45" i="95"/>
  <c r="M45" i="95" s="1"/>
  <c r="Q44" i="95"/>
  <c r="L44" i="95"/>
  <c r="K44" i="95"/>
  <c r="H44" i="95"/>
  <c r="M44" i="95" s="1"/>
  <c r="Q43" i="95"/>
  <c r="L43" i="95"/>
  <c r="K43" i="95"/>
  <c r="H43" i="95"/>
  <c r="M43" i="95" s="1"/>
  <c r="Q42" i="95"/>
  <c r="L42" i="95"/>
  <c r="K42" i="95"/>
  <c r="H42" i="95"/>
  <c r="M42" i="95" s="1"/>
  <c r="Q41" i="95"/>
  <c r="L41" i="95"/>
  <c r="K41" i="95"/>
  <c r="H41" i="95"/>
  <c r="M41" i="95" s="1"/>
  <c r="Q39" i="95"/>
  <c r="L39" i="95"/>
  <c r="K39" i="95"/>
  <c r="H39" i="95"/>
  <c r="M39" i="95" s="1"/>
  <c r="Q32" i="95"/>
  <c r="M32" i="95"/>
  <c r="L32" i="95"/>
  <c r="K32" i="95"/>
  <c r="H32" i="95"/>
  <c r="Q30" i="95"/>
  <c r="M30" i="95"/>
  <c r="L30" i="95"/>
  <c r="K30" i="95"/>
  <c r="H30" i="95"/>
  <c r="Q29" i="95"/>
  <c r="L29" i="95"/>
  <c r="K29" i="95"/>
  <c r="H29" i="95"/>
  <c r="M29" i="95" s="1"/>
  <c r="Q27" i="95"/>
  <c r="L27" i="95"/>
  <c r="K27" i="95"/>
  <c r="H27" i="95"/>
  <c r="M27" i="95" s="1"/>
  <c r="Q25" i="95"/>
  <c r="L25" i="95"/>
  <c r="K25" i="95"/>
  <c r="H25" i="95"/>
  <c r="M25" i="95" s="1"/>
  <c r="Q24" i="95"/>
  <c r="M24" i="95"/>
  <c r="L24" i="95"/>
  <c r="K24" i="95"/>
  <c r="H24" i="95"/>
  <c r="Q23" i="95"/>
  <c r="M23" i="95"/>
  <c r="L23" i="95"/>
  <c r="K23" i="95"/>
  <c r="H23" i="95"/>
  <c r="Q21" i="95"/>
  <c r="L21" i="95"/>
  <c r="K21" i="95"/>
  <c r="H21" i="95"/>
  <c r="M21" i="95" s="1"/>
  <c r="Q20" i="95"/>
  <c r="L20" i="95"/>
  <c r="K20" i="95"/>
  <c r="H20" i="95"/>
  <c r="M20" i="95" s="1"/>
  <c r="Q18" i="95"/>
  <c r="M18" i="95"/>
  <c r="L18" i="95"/>
  <c r="K18" i="95"/>
  <c r="H18" i="95"/>
  <c r="Q17" i="95"/>
  <c r="L17" i="95"/>
  <c r="K17" i="95"/>
  <c r="H17" i="95"/>
  <c r="M17" i="95" s="1"/>
  <c r="Q16" i="95"/>
  <c r="M16" i="95"/>
  <c r="L16" i="95"/>
  <c r="K16" i="95"/>
  <c r="H16" i="95"/>
  <c r="Q15" i="95"/>
  <c r="L15" i="95"/>
  <c r="K15" i="95"/>
  <c r="H15" i="95"/>
  <c r="M15" i="95" s="1"/>
  <c r="Q14" i="95"/>
  <c r="L14" i="95"/>
  <c r="K14" i="95"/>
  <c r="H14" i="95"/>
  <c r="M14" i="95" s="1"/>
  <c r="Q13" i="95"/>
  <c r="L13" i="95"/>
  <c r="K13" i="95"/>
  <c r="H13" i="95"/>
  <c r="M13" i="95" s="1"/>
  <c r="Q11" i="95"/>
  <c r="L11" i="95"/>
  <c r="K11" i="95"/>
  <c r="H11" i="95"/>
  <c r="M11" i="95" s="1"/>
  <c r="Q10" i="95"/>
  <c r="L10" i="95"/>
  <c r="K10" i="95"/>
  <c r="H10" i="95"/>
  <c r="M10" i="95" s="1"/>
  <c r="Q9" i="95"/>
  <c r="L9" i="95"/>
  <c r="K9" i="95"/>
  <c r="H9" i="95"/>
  <c r="M9" i="95" s="1"/>
  <c r="Q8" i="95"/>
  <c r="L8" i="95"/>
  <c r="K8" i="95"/>
  <c r="H8" i="95"/>
  <c r="M8" i="95" s="1"/>
  <c r="Q7" i="95"/>
  <c r="M7" i="95"/>
  <c r="L7" i="95"/>
  <c r="K7" i="95"/>
  <c r="H7" i="95"/>
  <c r="Q6" i="95"/>
  <c r="L6" i="95"/>
  <c r="K6" i="95"/>
  <c r="H6" i="95"/>
  <c r="M6" i="95" s="1"/>
  <c r="Q4" i="95"/>
  <c r="M4" i="95"/>
  <c r="L4" i="95"/>
  <c r="K4" i="95"/>
  <c r="H4" i="95"/>
  <c r="Q3" i="95"/>
  <c r="L3" i="95"/>
  <c r="K3" i="95"/>
  <c r="H3" i="95"/>
  <c r="M3" i="95" s="1"/>
  <c r="AH65" i="95" l="1"/>
  <c r="AK65" i="95" s="1"/>
  <c r="AL65" i="95" s="1"/>
  <c r="AM65" i="95" s="1"/>
  <c r="AN65" i="95" s="1"/>
  <c r="AC65" i="95"/>
  <c r="AB65" i="95"/>
  <c r="Y65" i="95"/>
  <c r="AD65" i="95" s="1"/>
  <c r="AH64" i="95"/>
  <c r="AK64" i="95" s="1"/>
  <c r="AL64" i="95" s="1"/>
  <c r="AM64" i="95" s="1"/>
  <c r="AN64" i="95" s="1"/>
  <c r="AC64" i="95"/>
  <c r="AB64" i="95"/>
  <c r="Y64" i="95"/>
  <c r="AD64" i="95" s="1"/>
  <c r="AH63" i="95"/>
  <c r="AK63" i="95" s="1"/>
  <c r="AL63" i="95" s="1"/>
  <c r="AM63" i="95" s="1"/>
  <c r="AN63" i="95" s="1"/>
  <c r="AD63" i="95"/>
  <c r="AC63" i="95"/>
  <c r="AB63" i="95"/>
  <c r="Y63" i="95"/>
  <c r="AH62" i="95"/>
  <c r="AK62" i="95" s="1"/>
  <c r="AL62" i="95" s="1"/>
  <c r="AM62" i="95" s="1"/>
  <c r="AN62" i="95" s="1"/>
  <c r="AC62" i="95"/>
  <c r="AB62" i="95"/>
  <c r="Y62" i="95"/>
  <c r="AD62" i="95" s="1"/>
  <c r="AK61" i="95"/>
  <c r="AL61" i="95" s="1"/>
  <c r="AM61" i="95" s="1"/>
  <c r="AN61" i="95" s="1"/>
  <c r="AH61" i="95"/>
  <c r="AC61" i="95"/>
  <c r="AB61" i="95"/>
  <c r="Y61" i="95"/>
  <c r="AD61" i="95" s="1"/>
  <c r="AH59" i="95"/>
  <c r="AK59" i="95" s="1"/>
  <c r="AL59" i="95" s="1"/>
  <c r="AM59" i="95" s="1"/>
  <c r="AC59" i="95"/>
  <c r="AB59" i="95"/>
  <c r="Y59" i="95"/>
  <c r="AD59" i="95" s="1"/>
  <c r="AH58" i="95"/>
  <c r="AK58" i="95" s="1"/>
  <c r="AL58" i="95" s="1"/>
  <c r="AM58" i="95" s="1"/>
  <c r="AN58" i="95" s="1"/>
  <c r="AC58" i="95"/>
  <c r="AB58" i="95"/>
  <c r="Y58" i="95"/>
  <c r="AD58" i="95" s="1"/>
  <c r="AH56" i="95"/>
  <c r="AK56" i="95" s="1"/>
  <c r="AL56" i="95" s="1"/>
  <c r="AM56" i="95" s="1"/>
  <c r="AN56" i="95" s="1"/>
  <c r="AC56" i="95"/>
  <c r="AB56" i="95"/>
  <c r="Y56" i="95"/>
  <c r="AD56" i="95" s="1"/>
  <c r="AK55" i="95"/>
  <c r="AL55" i="95" s="1"/>
  <c r="AM55" i="95" s="1"/>
  <c r="AH55" i="95"/>
  <c r="AC55" i="95"/>
  <c r="AB55" i="95"/>
  <c r="Y55" i="95"/>
  <c r="AD55" i="95" s="1"/>
  <c r="AH53" i="95"/>
  <c r="AK53" i="95" s="1"/>
  <c r="AL53" i="95" s="1"/>
  <c r="AM53" i="95" s="1"/>
  <c r="AC53" i="95"/>
  <c r="AB53" i="95"/>
  <c r="Y53" i="95"/>
  <c r="AD53" i="95" s="1"/>
  <c r="AH52" i="95"/>
  <c r="AK52" i="95" s="1"/>
  <c r="AL52" i="95" s="1"/>
  <c r="AM52" i="95" s="1"/>
  <c r="AN52" i="95" s="1"/>
  <c r="AC52" i="95"/>
  <c r="AB52" i="95"/>
  <c r="Y52" i="95"/>
  <c r="AD52" i="95" s="1"/>
  <c r="AH51" i="95"/>
  <c r="AK51" i="95" s="1"/>
  <c r="AL51" i="95" s="1"/>
  <c r="AM51" i="95" s="1"/>
  <c r="AN51" i="95" s="1"/>
  <c r="AC51" i="95"/>
  <c r="AB51" i="95"/>
  <c r="Y51" i="95"/>
  <c r="AD51" i="95" s="1"/>
  <c r="AK50" i="95"/>
  <c r="AL50" i="95" s="1"/>
  <c r="AM50" i="95" s="1"/>
  <c r="AN50" i="95" s="1"/>
  <c r="AH50" i="95"/>
  <c r="AD50" i="95"/>
  <c r="AC50" i="95"/>
  <c r="AB50" i="95"/>
  <c r="Y50" i="95"/>
  <c r="AH49" i="95"/>
  <c r="AK49" i="95" s="1"/>
  <c r="AL49" i="95" s="1"/>
  <c r="AM49" i="95" s="1"/>
  <c r="AN49" i="95" s="1"/>
  <c r="AC49" i="95"/>
  <c r="AB49" i="95"/>
  <c r="Y49" i="95"/>
  <c r="AD49" i="95" s="1"/>
  <c r="AK48" i="95"/>
  <c r="AL48" i="95" s="1"/>
  <c r="AM48" i="95" s="1"/>
  <c r="AH48" i="95"/>
  <c r="AC48" i="95"/>
  <c r="AB48" i="95"/>
  <c r="Y48" i="95"/>
  <c r="AD48" i="95" s="1"/>
  <c r="AK47" i="95"/>
  <c r="AL47" i="95" s="1"/>
  <c r="AM47" i="95" s="1"/>
  <c r="AN47" i="95" s="1"/>
  <c r="AH47" i="95"/>
  <c r="AC47" i="95"/>
  <c r="AB47" i="95"/>
  <c r="Y47" i="95"/>
  <c r="AD47" i="95" s="1"/>
  <c r="AH46" i="95"/>
  <c r="AK46" i="95" s="1"/>
  <c r="AL46" i="95" s="1"/>
  <c r="AM46" i="95" s="1"/>
  <c r="AN46" i="95" s="1"/>
  <c r="AC46" i="95"/>
  <c r="AB46" i="95"/>
  <c r="Y46" i="95"/>
  <c r="AD46" i="95" s="1"/>
  <c r="AH45" i="95"/>
  <c r="AK45" i="95" s="1"/>
  <c r="AL45" i="95" s="1"/>
  <c r="AM45" i="95" s="1"/>
  <c r="AC45" i="95"/>
  <c r="AB45" i="95"/>
  <c r="Y45" i="95"/>
  <c r="AD45" i="95" s="1"/>
  <c r="AH44" i="95"/>
  <c r="AK44" i="95" s="1"/>
  <c r="AL44" i="95" s="1"/>
  <c r="AM44" i="95" s="1"/>
  <c r="AN44" i="95" s="1"/>
  <c r="AC44" i="95"/>
  <c r="AB44" i="95"/>
  <c r="Y44" i="95"/>
  <c r="AD44" i="95" s="1"/>
  <c r="AH43" i="95"/>
  <c r="AK43" i="95" s="1"/>
  <c r="AL43" i="95" s="1"/>
  <c r="AM43" i="95" s="1"/>
  <c r="AN43" i="95" s="1"/>
  <c r="AC43" i="95"/>
  <c r="AB43" i="95"/>
  <c r="Y43" i="95"/>
  <c r="AD43" i="95" s="1"/>
  <c r="AK42" i="95"/>
  <c r="AL42" i="95" s="1"/>
  <c r="AM42" i="95" s="1"/>
  <c r="AN42" i="95" s="1"/>
  <c r="AH42" i="95"/>
  <c r="AD42" i="95"/>
  <c r="AC42" i="95"/>
  <c r="AB42" i="95"/>
  <c r="Y42" i="95"/>
  <c r="AH41" i="95"/>
  <c r="AK41" i="95" s="1"/>
  <c r="AL41" i="95" s="1"/>
  <c r="AM41" i="95" s="1"/>
  <c r="AN41" i="95" s="1"/>
  <c r="AC41" i="95"/>
  <c r="AB41" i="95"/>
  <c r="Y41" i="95"/>
  <c r="AD41" i="95" s="1"/>
  <c r="AK39" i="95"/>
  <c r="AL39" i="95" s="1"/>
  <c r="AM39" i="95" s="1"/>
  <c r="AH39" i="95"/>
  <c r="AD39" i="95"/>
  <c r="AC39" i="95"/>
  <c r="AB39" i="95"/>
  <c r="Y39" i="95"/>
  <c r="AH37" i="95"/>
  <c r="AK37" i="95" s="1"/>
  <c r="AL37" i="95" s="1"/>
  <c r="AM37" i="95" s="1"/>
  <c r="AN37" i="95" s="1"/>
  <c r="AC37" i="95"/>
  <c r="AB37" i="95"/>
  <c r="Y37" i="95"/>
  <c r="AD37" i="95" s="1"/>
  <c r="AK36" i="95"/>
  <c r="AL36" i="95" s="1"/>
  <c r="AM36" i="95" s="1"/>
  <c r="AN36" i="95" s="1"/>
  <c r="AH36" i="95"/>
  <c r="AD36" i="95"/>
  <c r="AC36" i="95"/>
  <c r="AB36" i="95"/>
  <c r="Y36" i="95"/>
  <c r="AH34" i="95"/>
  <c r="AK34" i="95" s="1"/>
  <c r="AL34" i="95" s="1"/>
  <c r="AM34" i="95" s="1"/>
  <c r="AN34" i="95" s="1"/>
  <c r="AC34" i="95"/>
  <c r="AB34" i="95"/>
  <c r="Y34" i="95"/>
  <c r="AD34" i="95" s="1"/>
  <c r="AK32" i="95"/>
  <c r="AL32" i="95" s="1"/>
  <c r="AM32" i="95" s="1"/>
  <c r="AH32" i="95"/>
  <c r="AC32" i="95"/>
  <c r="AB32" i="95"/>
  <c r="Y32" i="95"/>
  <c r="AD32" i="95" s="1"/>
  <c r="AH30" i="95"/>
  <c r="AK30" i="95" s="1"/>
  <c r="AL30" i="95" s="1"/>
  <c r="AM30" i="95" s="1"/>
  <c r="AC30" i="95"/>
  <c r="AB30" i="95"/>
  <c r="Y30" i="95"/>
  <c r="AD30" i="95" s="1"/>
  <c r="AH29" i="95"/>
  <c r="AK29" i="95" s="1"/>
  <c r="AL29" i="95" s="1"/>
  <c r="AM29" i="95" s="1"/>
  <c r="AN29" i="95" s="1"/>
  <c r="AC29" i="95"/>
  <c r="AB29" i="95"/>
  <c r="Y29" i="95"/>
  <c r="AD29" i="95" s="1"/>
  <c r="AH27" i="95"/>
  <c r="AK27" i="95" s="1"/>
  <c r="AL27" i="95" s="1"/>
  <c r="AM27" i="95" s="1"/>
  <c r="AN27" i="95" s="1"/>
  <c r="AC27" i="95"/>
  <c r="AB27" i="95"/>
  <c r="Y27" i="95"/>
  <c r="AD27" i="95" s="1"/>
  <c r="AK25" i="95"/>
  <c r="AL25" i="95" s="1"/>
  <c r="AM25" i="95" s="1"/>
  <c r="AN25" i="95" s="1"/>
  <c r="AH25" i="95"/>
  <c r="AD25" i="95"/>
  <c r="AC25" i="95"/>
  <c r="AB25" i="95"/>
  <c r="Y25" i="95"/>
  <c r="AH24" i="95"/>
  <c r="AK24" i="95" s="1"/>
  <c r="AL24" i="95" s="1"/>
  <c r="AM24" i="95" s="1"/>
  <c r="AN24" i="95" s="1"/>
  <c r="AC24" i="95"/>
  <c r="AB24" i="95"/>
  <c r="Y24" i="95"/>
  <c r="AD24" i="95" s="1"/>
  <c r="AK23" i="95"/>
  <c r="AL23" i="95" s="1"/>
  <c r="AM23" i="95" s="1"/>
  <c r="AH23" i="95"/>
  <c r="AC23" i="95"/>
  <c r="AB23" i="95"/>
  <c r="Y23" i="95"/>
  <c r="AD23" i="95" s="1"/>
  <c r="AH21" i="95"/>
  <c r="AK21" i="95" s="1"/>
  <c r="AL21" i="95" s="1"/>
  <c r="AM21" i="95" s="1"/>
  <c r="AC21" i="95"/>
  <c r="AB21" i="95"/>
  <c r="Y21" i="95"/>
  <c r="AD21" i="95" s="1"/>
  <c r="AH20" i="95"/>
  <c r="AK20" i="95" s="1"/>
  <c r="AL20" i="95" s="1"/>
  <c r="AM20" i="95" s="1"/>
  <c r="AN20" i="95" s="1"/>
  <c r="AC20" i="95"/>
  <c r="AB20" i="95"/>
  <c r="Y20" i="95"/>
  <c r="AD20" i="95" s="1"/>
  <c r="AH18" i="95"/>
  <c r="AK18" i="95" s="1"/>
  <c r="AL18" i="95" s="1"/>
  <c r="AM18" i="95" s="1"/>
  <c r="AN18" i="95" s="1"/>
  <c r="AC18" i="95"/>
  <c r="AB18" i="95"/>
  <c r="Y18" i="95"/>
  <c r="AD18" i="95" s="1"/>
  <c r="AK17" i="95"/>
  <c r="AL17" i="95" s="1"/>
  <c r="AM17" i="95" s="1"/>
  <c r="AN17" i="95" s="1"/>
  <c r="AH17" i="95"/>
  <c r="AC17" i="95"/>
  <c r="AB17" i="95"/>
  <c r="Y17" i="95"/>
  <c r="AD17" i="95" s="1"/>
  <c r="AK16" i="95"/>
  <c r="AL16" i="95" s="1"/>
  <c r="AM16" i="95" s="1"/>
  <c r="AN16" i="95" s="1"/>
  <c r="AH16" i="95"/>
  <c r="AC16" i="95"/>
  <c r="AB16" i="95"/>
  <c r="Y16" i="95"/>
  <c r="AD16" i="95" s="1"/>
  <c r="AH15" i="95"/>
  <c r="AK15" i="95" s="1"/>
  <c r="AL15" i="95" s="1"/>
  <c r="AM15" i="95" s="1"/>
  <c r="AN15" i="95" s="1"/>
  <c r="AC15" i="95"/>
  <c r="AB15" i="95"/>
  <c r="Y15" i="95"/>
  <c r="AD15" i="95" s="1"/>
  <c r="AH14" i="95"/>
  <c r="AK14" i="95" s="1"/>
  <c r="AL14" i="95" s="1"/>
  <c r="AM14" i="95" s="1"/>
  <c r="AC14" i="95"/>
  <c r="AB14" i="95"/>
  <c r="Y14" i="95"/>
  <c r="AD14" i="95" s="1"/>
  <c r="AH13" i="95"/>
  <c r="AK13" i="95" s="1"/>
  <c r="AL13" i="95" s="1"/>
  <c r="AM13" i="95" s="1"/>
  <c r="AN13" i="95" s="1"/>
  <c r="AC13" i="95"/>
  <c r="AB13" i="95"/>
  <c r="Y13" i="95"/>
  <c r="AD13" i="95" s="1"/>
  <c r="AH11" i="95"/>
  <c r="AK11" i="95" s="1"/>
  <c r="AL11" i="95" s="1"/>
  <c r="AM11" i="95" s="1"/>
  <c r="AN11" i="95" s="1"/>
  <c r="AC11" i="95"/>
  <c r="AB11" i="95"/>
  <c r="Y11" i="95"/>
  <c r="AD11" i="95" s="1"/>
  <c r="AK10" i="95"/>
  <c r="AL10" i="95" s="1"/>
  <c r="AM10" i="95" s="1"/>
  <c r="AH10" i="95"/>
  <c r="AC10" i="95"/>
  <c r="AB10" i="95"/>
  <c r="Y10" i="95"/>
  <c r="AD10" i="95" s="1"/>
  <c r="AK9" i="95"/>
  <c r="AL9" i="95" s="1"/>
  <c r="AM9" i="95" s="1"/>
  <c r="AN9" i="95" s="1"/>
  <c r="AH9" i="95"/>
  <c r="AC9" i="95"/>
  <c r="AB9" i="95"/>
  <c r="Y9" i="95"/>
  <c r="AD9" i="95" s="1"/>
  <c r="AH8" i="95"/>
  <c r="AK8" i="95" s="1"/>
  <c r="AL8" i="95" s="1"/>
  <c r="AM8" i="95" s="1"/>
  <c r="AN8" i="95" s="1"/>
  <c r="AC8" i="95"/>
  <c r="AB8" i="95"/>
  <c r="Y8" i="95"/>
  <c r="AD8" i="95" s="1"/>
  <c r="AH7" i="95"/>
  <c r="AK7" i="95" s="1"/>
  <c r="AL7" i="95" s="1"/>
  <c r="AM7" i="95" s="1"/>
  <c r="AC7" i="95"/>
  <c r="AB7" i="95"/>
  <c r="Y7" i="95"/>
  <c r="AD7" i="95" s="1"/>
  <c r="AH6" i="95"/>
  <c r="AK6" i="95" s="1"/>
  <c r="AL6" i="95" s="1"/>
  <c r="AM6" i="95" s="1"/>
  <c r="AN6" i="95" s="1"/>
  <c r="AC6" i="95"/>
  <c r="AB6" i="95"/>
  <c r="Y6" i="95"/>
  <c r="AD6" i="95" s="1"/>
  <c r="AH4" i="95"/>
  <c r="AK4" i="95" s="1"/>
  <c r="AL4" i="95" s="1"/>
  <c r="AM4" i="95" s="1"/>
  <c r="AN4" i="95" s="1"/>
  <c r="AC4" i="95"/>
  <c r="AB4" i="95"/>
  <c r="Y4" i="95"/>
  <c r="AD4" i="95" s="1"/>
  <c r="AK3" i="95"/>
  <c r="AL3" i="95" s="1"/>
  <c r="AM3" i="95" s="1"/>
  <c r="AN3" i="95" s="1"/>
  <c r="AH3" i="95"/>
  <c r="AC3" i="95"/>
  <c r="AB3" i="95"/>
  <c r="Y3" i="95"/>
  <c r="AD3" i="95" s="1"/>
  <c r="AM40" i="95" l="1"/>
  <c r="AN39" i="95"/>
  <c r="AN7" i="95"/>
  <c r="AN14" i="95"/>
  <c r="AN19" i="95" s="1"/>
  <c r="AN21" i="95"/>
  <c r="AN53" i="95"/>
  <c r="AN32" i="95"/>
  <c r="AN23" i="95"/>
  <c r="AN26" i="95" s="1"/>
  <c r="AN48" i="95"/>
  <c r="AN55" i="95"/>
  <c r="AN10" i="95"/>
  <c r="AN12" i="95" s="1"/>
  <c r="AN30" i="95"/>
  <c r="AN31" i="95" s="1"/>
  <c r="AN45" i="95"/>
  <c r="AN59" i="95"/>
  <c r="AN33" i="95"/>
  <c r="AM33" i="95"/>
  <c r="AM54" i="95"/>
  <c r="AN54" i="95"/>
  <c r="AN66" i="95"/>
  <c r="AM66" i="95"/>
  <c r="AM12" i="95"/>
  <c r="AN22" i="95"/>
  <c r="AM22" i="95"/>
  <c r="AM26" i="95"/>
  <c r="AN28" i="95"/>
  <c r="AM28" i="95"/>
  <c r="AM35" i="95"/>
  <c r="AN35" i="95"/>
  <c r="AM38" i="95"/>
  <c r="AN57" i="95"/>
  <c r="AM57" i="95"/>
  <c r="AM5" i="95"/>
  <c r="AM19" i="95"/>
  <c r="AM31" i="95"/>
  <c r="AN60" i="95"/>
  <c r="AM60" i="95"/>
  <c r="AN38" i="95"/>
  <c r="AN40" i="95"/>
  <c r="AM67" i="95" l="1"/>
  <c r="AN5" i="95"/>
  <c r="AN67" i="95" s="1"/>
  <c r="T64" i="95" l="1"/>
  <c r="U64" i="95" s="1"/>
  <c r="V64" i="95" s="1"/>
  <c r="W64" i="95" s="1"/>
  <c r="AP64" i="95"/>
  <c r="AP51" i="95"/>
  <c r="T51" i="95"/>
  <c r="U51" i="95" s="1"/>
  <c r="V51" i="95" s="1"/>
  <c r="W51" i="95" s="1"/>
  <c r="AO64" i="95" l="1"/>
  <c r="AO51" i="95"/>
  <c r="AP4" i="95" l="1"/>
  <c r="T4" i="95"/>
  <c r="U4" i="95" s="1"/>
  <c r="V4" i="95" s="1"/>
  <c r="W4" i="95" s="1"/>
  <c r="AP65" i="95"/>
  <c r="T65" i="95"/>
  <c r="U65" i="95" s="1"/>
  <c r="V65" i="95" s="1"/>
  <c r="W65" i="95" s="1"/>
  <c r="AP63" i="95"/>
  <c r="T63" i="95"/>
  <c r="U63" i="95" s="1"/>
  <c r="V63" i="95" s="1"/>
  <c r="W63" i="95" s="1"/>
  <c r="AP62" i="95"/>
  <c r="T62" i="95"/>
  <c r="U62" i="95" s="1"/>
  <c r="V62" i="95" s="1"/>
  <c r="W62" i="95" s="1"/>
  <c r="AP61" i="95"/>
  <c r="T61" i="95"/>
  <c r="U61" i="95" s="1"/>
  <c r="V61" i="95" s="1"/>
  <c r="W61" i="95" s="1"/>
  <c r="AP59" i="95"/>
  <c r="T59" i="95"/>
  <c r="U59" i="95" s="1"/>
  <c r="V59" i="95" s="1"/>
  <c r="W59" i="95" s="1"/>
  <c r="AP58" i="95"/>
  <c r="T58" i="95"/>
  <c r="U58" i="95" s="1"/>
  <c r="V58" i="95" s="1"/>
  <c r="W58" i="95" s="1"/>
  <c r="AP56" i="95"/>
  <c r="T56" i="95"/>
  <c r="U56" i="95" s="1"/>
  <c r="V56" i="95" s="1"/>
  <c r="W56" i="95" s="1"/>
  <c r="AP55" i="95"/>
  <c r="T55" i="95"/>
  <c r="U55" i="95" s="1"/>
  <c r="V55" i="95" s="1"/>
  <c r="W55" i="95" s="1"/>
  <c r="AP53" i="95"/>
  <c r="T53" i="95"/>
  <c r="U53" i="95" s="1"/>
  <c r="V53" i="95" s="1"/>
  <c r="W53" i="95" s="1"/>
  <c r="AP52" i="95"/>
  <c r="T52" i="95"/>
  <c r="U52" i="95" s="1"/>
  <c r="V52" i="95" s="1"/>
  <c r="W52" i="95" s="1"/>
  <c r="AP50" i="95"/>
  <c r="T50" i="95"/>
  <c r="U50" i="95" s="1"/>
  <c r="V50" i="95" s="1"/>
  <c r="W50" i="95" s="1"/>
  <c r="AP49" i="95"/>
  <c r="T49" i="95"/>
  <c r="U49" i="95" s="1"/>
  <c r="V49" i="95" s="1"/>
  <c r="W49" i="95" s="1"/>
  <c r="AP48" i="95"/>
  <c r="T48" i="95"/>
  <c r="U48" i="95" s="1"/>
  <c r="V48" i="95" s="1"/>
  <c r="W48" i="95" s="1"/>
  <c r="AP47" i="95"/>
  <c r="T47" i="95"/>
  <c r="U47" i="95" s="1"/>
  <c r="V47" i="95" s="1"/>
  <c r="W47" i="95" s="1"/>
  <c r="AP46" i="95"/>
  <c r="T46" i="95"/>
  <c r="U46" i="95" s="1"/>
  <c r="V46" i="95" s="1"/>
  <c r="W46" i="95" s="1"/>
  <c r="AP45" i="95"/>
  <c r="T45" i="95"/>
  <c r="U45" i="95" s="1"/>
  <c r="V45" i="95" s="1"/>
  <c r="W45" i="95" s="1"/>
  <c r="AP44" i="95"/>
  <c r="T44" i="95"/>
  <c r="U44" i="95" s="1"/>
  <c r="V44" i="95" s="1"/>
  <c r="W44" i="95" s="1"/>
  <c r="AP43" i="95"/>
  <c r="T43" i="95"/>
  <c r="U43" i="95" s="1"/>
  <c r="V43" i="95" s="1"/>
  <c r="W43" i="95" s="1"/>
  <c r="AP42" i="95"/>
  <c r="T42" i="95"/>
  <c r="U42" i="95" s="1"/>
  <c r="V42" i="95" s="1"/>
  <c r="W42" i="95" s="1"/>
  <c r="AP41" i="95"/>
  <c r="T41" i="95"/>
  <c r="U41" i="95" s="1"/>
  <c r="V41" i="95" s="1"/>
  <c r="W41" i="95" s="1"/>
  <c r="AP39" i="95"/>
  <c r="T39" i="95"/>
  <c r="U39" i="95" s="1"/>
  <c r="V39" i="95" s="1"/>
  <c r="W39" i="95" s="1"/>
  <c r="AP37" i="95"/>
  <c r="T37" i="95"/>
  <c r="U37" i="95" s="1"/>
  <c r="V37" i="95" s="1"/>
  <c r="W37" i="95" s="1"/>
  <c r="AP36" i="95"/>
  <c r="T36" i="95"/>
  <c r="U36" i="95" s="1"/>
  <c r="V36" i="95" s="1"/>
  <c r="W36" i="95" s="1"/>
  <c r="AP34" i="95"/>
  <c r="T34" i="95"/>
  <c r="U34" i="95" s="1"/>
  <c r="V34" i="95" s="1"/>
  <c r="W34" i="95" s="1"/>
  <c r="AP32" i="95"/>
  <c r="T32" i="95"/>
  <c r="U32" i="95" s="1"/>
  <c r="V32" i="95" s="1"/>
  <c r="W32" i="95" s="1"/>
  <c r="AP30" i="95"/>
  <c r="T30" i="95"/>
  <c r="U30" i="95" s="1"/>
  <c r="V30" i="95" s="1"/>
  <c r="W30" i="95" s="1"/>
  <c r="AP29" i="95"/>
  <c r="T29" i="95"/>
  <c r="U29" i="95" s="1"/>
  <c r="V29" i="95" s="1"/>
  <c r="W29" i="95" s="1"/>
  <c r="AP27" i="95"/>
  <c r="T27" i="95"/>
  <c r="U27" i="95" s="1"/>
  <c r="V27" i="95" s="1"/>
  <c r="W27" i="95" s="1"/>
  <c r="AP25" i="95"/>
  <c r="T25" i="95"/>
  <c r="U25" i="95" s="1"/>
  <c r="V25" i="95" s="1"/>
  <c r="W25" i="95" s="1"/>
  <c r="AP24" i="95"/>
  <c r="T24" i="95"/>
  <c r="U24" i="95" s="1"/>
  <c r="V24" i="95" s="1"/>
  <c r="W24" i="95" s="1"/>
  <c r="AP23" i="95"/>
  <c r="T23" i="95"/>
  <c r="U23" i="95" s="1"/>
  <c r="V23" i="95" s="1"/>
  <c r="W23" i="95" s="1"/>
  <c r="AP21" i="95"/>
  <c r="T21" i="95"/>
  <c r="U21" i="95" s="1"/>
  <c r="V21" i="95" s="1"/>
  <c r="W21" i="95" s="1"/>
  <c r="AP20" i="95"/>
  <c r="T20" i="95"/>
  <c r="U20" i="95" s="1"/>
  <c r="V20" i="95" s="1"/>
  <c r="W20" i="95" s="1"/>
  <c r="AP18" i="95"/>
  <c r="T18" i="95"/>
  <c r="U18" i="95" s="1"/>
  <c r="V18" i="95" s="1"/>
  <c r="W18" i="95" s="1"/>
  <c r="AP17" i="95"/>
  <c r="T17" i="95"/>
  <c r="U17" i="95" s="1"/>
  <c r="V17" i="95" s="1"/>
  <c r="W17" i="95" s="1"/>
  <c r="AP16" i="95"/>
  <c r="T16" i="95"/>
  <c r="U16" i="95" s="1"/>
  <c r="V16" i="95" s="1"/>
  <c r="W16" i="95" s="1"/>
  <c r="AP15" i="95"/>
  <c r="T15" i="95"/>
  <c r="U15" i="95" s="1"/>
  <c r="V15" i="95" s="1"/>
  <c r="W15" i="95" s="1"/>
  <c r="AP14" i="95"/>
  <c r="T14" i="95"/>
  <c r="U14" i="95" s="1"/>
  <c r="V14" i="95" s="1"/>
  <c r="W14" i="95" s="1"/>
  <c r="AP13" i="95"/>
  <c r="T13" i="95"/>
  <c r="U13" i="95" s="1"/>
  <c r="V13" i="95" s="1"/>
  <c r="W13" i="95" s="1"/>
  <c r="AP11" i="95"/>
  <c r="T11" i="95"/>
  <c r="U11" i="95" s="1"/>
  <c r="V11" i="95" s="1"/>
  <c r="W11" i="95" s="1"/>
  <c r="AP10" i="95"/>
  <c r="T10" i="95"/>
  <c r="U10" i="95" s="1"/>
  <c r="V10" i="95" s="1"/>
  <c r="W10" i="95" s="1"/>
  <c r="AP9" i="95"/>
  <c r="T9" i="95"/>
  <c r="U9" i="95" s="1"/>
  <c r="V9" i="95" s="1"/>
  <c r="W9" i="95" s="1"/>
  <c r="AP8" i="95"/>
  <c r="T8" i="95"/>
  <c r="U8" i="95" s="1"/>
  <c r="V8" i="95" s="1"/>
  <c r="W8" i="95" s="1"/>
  <c r="AP7" i="95"/>
  <c r="T7" i="95"/>
  <c r="U7" i="95" s="1"/>
  <c r="V7" i="95" s="1"/>
  <c r="W7" i="95" s="1"/>
  <c r="AP6" i="95"/>
  <c r="T6" i="95"/>
  <c r="U6" i="95" s="1"/>
  <c r="V6" i="95" s="1"/>
  <c r="W6" i="95" s="1"/>
  <c r="AP3" i="95"/>
  <c r="T3" i="95"/>
  <c r="U3" i="95" s="1"/>
  <c r="V3" i="95" s="1"/>
  <c r="W3" i="95" s="1"/>
  <c r="AO30" i="95" l="1"/>
  <c r="AO43" i="95"/>
  <c r="AO45" i="95"/>
  <c r="AO21" i="95"/>
  <c r="AO8" i="95"/>
  <c r="AO44" i="95"/>
  <c r="AO48" i="95"/>
  <c r="AO53" i="95"/>
  <c r="AO62" i="95"/>
  <c r="AO9" i="95"/>
  <c r="AO25" i="95"/>
  <c r="AO49" i="95"/>
  <c r="AO15" i="95"/>
  <c r="AO16" i="95"/>
  <c r="AO17" i="95"/>
  <c r="AO56" i="95"/>
  <c r="AO65" i="95"/>
  <c r="AO52" i="95"/>
  <c r="AO10" i="95"/>
  <c r="AO59" i="95"/>
  <c r="AO63" i="95"/>
  <c r="AO4" i="95"/>
  <c r="V26" i="95"/>
  <c r="V19" i="95"/>
  <c r="AO14" i="95"/>
  <c r="AO18" i="95"/>
  <c r="V28" i="95"/>
  <c r="V5" i="95"/>
  <c r="V12" i="95"/>
  <c r="AO7" i="95"/>
  <c r="AO11" i="95"/>
  <c r="V22" i="95"/>
  <c r="V31" i="95"/>
  <c r="V33" i="95"/>
  <c r="V38" i="95"/>
  <c r="AO37" i="95"/>
  <c r="AO47" i="95"/>
  <c r="V40" i="95"/>
  <c r="V66" i="95"/>
  <c r="V35" i="95"/>
  <c r="V57" i="95"/>
  <c r="V60" i="95"/>
  <c r="AO42" i="95"/>
  <c r="AO46" i="95"/>
  <c r="AO50" i="95"/>
  <c r="V54" i="95"/>
  <c r="AO24" i="95" l="1"/>
  <c r="V67" i="95"/>
  <c r="W38" i="95"/>
  <c r="AO38" i="95" s="1"/>
  <c r="AO36" i="95"/>
  <c r="AO6" i="95"/>
  <c r="W12" i="95"/>
  <c r="AO12" i="95" s="1"/>
  <c r="AO27" i="95"/>
  <c r="W28" i="95"/>
  <c r="AO28" i="95" s="1"/>
  <c r="W60" i="95"/>
  <c r="AO60" i="95" s="1"/>
  <c r="AO58" i="95"/>
  <c r="AO34" i="95"/>
  <c r="W35" i="95"/>
  <c r="AO35" i="95" s="1"/>
  <c r="AO39" i="95"/>
  <c r="W40" i="95"/>
  <c r="AO40" i="95" s="1"/>
  <c r="W33" i="95"/>
  <c r="AO33" i="95" s="1"/>
  <c r="AO32" i="95"/>
  <c r="W19" i="95"/>
  <c r="AO19" i="95" s="1"/>
  <c r="AO13" i="95"/>
  <c r="W26" i="95"/>
  <c r="AO26" i="95" s="1"/>
  <c r="AO23" i="95"/>
  <c r="AO61" i="95"/>
  <c r="W66" i="95"/>
  <c r="AO66" i="95" s="1"/>
  <c r="AO20" i="95"/>
  <c r="W22" i="95"/>
  <c r="AO22" i="95" s="1"/>
  <c r="AO41" i="95"/>
  <c r="AO55" i="95"/>
  <c r="W57" i="95"/>
  <c r="AO57" i="95" s="1"/>
  <c r="W31" i="95"/>
  <c r="AO31" i="95" s="1"/>
  <c r="AO29" i="95"/>
  <c r="W5" i="95"/>
  <c r="AO3" i="95"/>
  <c r="W54" i="95"/>
  <c r="AO54" i="95" s="1"/>
  <c r="W67" i="95" l="1"/>
  <c r="AO67" i="95" s="1"/>
  <c r="AO5" i="95"/>
</calcChain>
</file>

<file path=xl/sharedStrings.xml><?xml version="1.0" encoding="utf-8"?>
<sst xmlns="http://schemas.openxmlformats.org/spreadsheetml/2006/main" count="257" uniqueCount="154">
  <si>
    <t>Ber-Nr</t>
  </si>
  <si>
    <t>Bereich</t>
  </si>
  <si>
    <t>Prod.-Nr.</t>
  </si>
  <si>
    <t>extern/intern</t>
  </si>
  <si>
    <t>Bezeichnung</t>
  </si>
  <si>
    <t>Bezugsgröße</t>
  </si>
  <si>
    <t>erw. TK</t>
  </si>
  <si>
    <t>erw. TK bw</t>
  </si>
  <si>
    <t>erw. TK buw</t>
  </si>
  <si>
    <t>Stk bw</t>
  </si>
  <si>
    <t>Stk buw</t>
  </si>
  <si>
    <t>erw. TK / Stück</t>
  </si>
  <si>
    <t>Median</t>
  </si>
  <si>
    <t>erw. TK Bezirke</t>
  </si>
  <si>
    <t>Menge Bezirke</t>
  </si>
  <si>
    <t>Mittelwert</t>
  </si>
  <si>
    <t>Rang</t>
  </si>
  <si>
    <t>von</t>
  </si>
  <si>
    <t>Median-faktor</t>
  </si>
  <si>
    <t>Zuweisungs-preis</t>
  </si>
  <si>
    <t>Budget momentan</t>
  </si>
  <si>
    <t>Budgetdiff.-Prognose</t>
  </si>
  <si>
    <t>Stdrd</t>
  </si>
  <si>
    <t>Stdrd Ergebnis</t>
  </si>
  <si>
    <t>Stapl</t>
  </si>
  <si>
    <t>Anzahl der Stellungnahmen</t>
  </si>
  <si>
    <t>Internes Produkt</t>
  </si>
  <si>
    <t>Anzahl der schriftlichen Stellungnahmen</t>
  </si>
  <si>
    <t>Verm</t>
  </si>
  <si>
    <t>Wert nach Vermessungsgebührenordnung in Euro</t>
  </si>
  <si>
    <t>BWA</t>
  </si>
  <si>
    <t>Fallzahlen</t>
  </si>
  <si>
    <t>Anzahl der Vorgänge</t>
  </si>
  <si>
    <t>Jug</t>
  </si>
  <si>
    <t>Jug Ergebnis</t>
  </si>
  <si>
    <t>Ges</t>
  </si>
  <si>
    <t>Ges Ergebnis</t>
  </si>
  <si>
    <t>Schul</t>
  </si>
  <si>
    <t>Soz</t>
  </si>
  <si>
    <t>Soz Ergebnis</t>
  </si>
  <si>
    <t>FM</t>
  </si>
  <si>
    <t>FM Ergebnis</t>
  </si>
  <si>
    <t>UmNat</t>
  </si>
  <si>
    <t>UmNat Ergebnis</t>
  </si>
  <si>
    <t>Tief</t>
  </si>
  <si>
    <t>Grün</t>
  </si>
  <si>
    <t>HOAI-Wert</t>
  </si>
  <si>
    <t>Gesamtergebnis</t>
  </si>
  <si>
    <t>Veränd. Mengen</t>
  </si>
  <si>
    <t>Veränd. Budget</t>
  </si>
  <si>
    <t>BWA Ergebnis</t>
  </si>
  <si>
    <t>Verm Ergebnis</t>
  </si>
  <si>
    <t>Stapl Ergebnis</t>
  </si>
  <si>
    <t>Schul Ergebnis</t>
  </si>
  <si>
    <t>Tief Ergebnis</t>
  </si>
  <si>
    <t>Grün Ergebnis</t>
  </si>
  <si>
    <t>DezPersAng</t>
  </si>
  <si>
    <t>Anzahl der Mitarbeiter pro Organisationseinheit oder Kostenstelle</t>
  </si>
  <si>
    <t>S-Infrastrukt. o. Schulen</t>
  </si>
  <si>
    <t>Bereitgestellte Fläche in qm BGF</t>
  </si>
  <si>
    <t>PS</t>
  </si>
  <si>
    <t>S-PE-Service</t>
  </si>
  <si>
    <t>Anzahl der Beschäftigten (ohne Azubis, Praktikanten)</t>
  </si>
  <si>
    <t>S-Beschaeft.verhaeltnis</t>
  </si>
  <si>
    <t>Anzahl der Beschäftigten, der Azubi, Praktikanten</t>
  </si>
  <si>
    <t>IT-IPV Betrieb-lokal</t>
  </si>
  <si>
    <t>Anzahl der IPV-Nutzerkennungen</t>
  </si>
  <si>
    <t>S-Bewirt.Haush.Personal</t>
  </si>
  <si>
    <t>Anzahl der Beschäftigten, Auszubildenden und Praktikanten</t>
  </si>
  <si>
    <t>Gesundheitsmanagement</t>
  </si>
  <si>
    <t>Anzahl der Dienstkräfte</t>
  </si>
  <si>
    <t>StellAusVerf</t>
  </si>
  <si>
    <t>Abschlussvermerk für beendete Stellenausschreibungsverfahren je Stellenvakanz</t>
  </si>
  <si>
    <t>PS Ergebnis</t>
  </si>
  <si>
    <t>FS</t>
  </si>
  <si>
    <t>S-Stiftungen</t>
  </si>
  <si>
    <t>Anzahl der Buchungsvorgänge je Ausschüttung</t>
  </si>
  <si>
    <t>S-BzK - Ausgaben</t>
  </si>
  <si>
    <t>Anzahl der Istbuchungen</t>
  </si>
  <si>
    <t>S-BzK - Einnahmen</t>
  </si>
  <si>
    <t>IT-NBR Betrieb-lokal</t>
  </si>
  <si>
    <t>Anzahl der NBR-Kennungen je Kostenstelle</t>
  </si>
  <si>
    <t>S-BzK-Einziehg/Beitreibg.</t>
  </si>
  <si>
    <t>Anzahl der Vollstreckungsersuchen</t>
  </si>
  <si>
    <t>S-Fin-Haush.pl_Haush.wirt</t>
  </si>
  <si>
    <t>Anzahl der Kapitel</t>
  </si>
  <si>
    <t>FS Ergebnis</t>
  </si>
  <si>
    <t>Entsch/Stell. DenkmalSchG</t>
  </si>
  <si>
    <t>Anzahl der Stellungnahmen / Entscheidungen</t>
  </si>
  <si>
    <t>Städteb. Stellgungn./int</t>
  </si>
  <si>
    <t>Kommunale Wertermittlung</t>
  </si>
  <si>
    <t>Punktwert nach Teil IV der HOAI (Fassung 2002)</t>
  </si>
  <si>
    <t>Verm.Bauvorh.Straßenb.</t>
  </si>
  <si>
    <t>Punktwert nach HOAI (Anlage zur HOAI, Nr. 1.5 (Fassung 2009))</t>
  </si>
  <si>
    <t>Vermessungsleist. f. BA</t>
  </si>
  <si>
    <t>Amtsh.Stell. Bauaufs.-Bez</t>
  </si>
  <si>
    <t>VT-Jug-Fallunspez. Arbeit</t>
  </si>
  <si>
    <t>Anzahl der abgerechneten Stunden durch freie Träger</t>
  </si>
  <si>
    <t>Jug-Fach.Steu KiJuArbeit</t>
  </si>
  <si>
    <t>S-Gutachten Pflegebedürft</t>
  </si>
  <si>
    <t>Anzahl der Gutachten</t>
  </si>
  <si>
    <t>Bereit. bez_Fläche SenBJF</t>
  </si>
  <si>
    <t>Bereitgestellte Fläche in qm Nettogrundfläche</t>
  </si>
  <si>
    <t>BASIS Betrieb-lokal</t>
  </si>
  <si>
    <t>Anzahl Kennungen je Kostenstelle</t>
  </si>
  <si>
    <t>Typ Omega Qualität ZV Soz</t>
  </si>
  <si>
    <t>Verrechnungseinheit</t>
  </si>
  <si>
    <t>VS</t>
  </si>
  <si>
    <t>S-Zentrale Vergabe</t>
  </si>
  <si>
    <t>Anzahl der Vergabeverfahren</t>
  </si>
  <si>
    <t>VS Ergebnis</t>
  </si>
  <si>
    <t>S-Postbearbeitung</t>
  </si>
  <si>
    <t>Anzahl der eingehenden Poststücke in der Poststelle</t>
  </si>
  <si>
    <t>S-Vervielfältigungen</t>
  </si>
  <si>
    <t>Anzahl der Seiten (Kopien) geteilt durch Hundert</t>
  </si>
  <si>
    <t>S-Arbeits- u.Brandschutz</t>
  </si>
  <si>
    <t>Anzahl der zu betreuenden Personen</t>
  </si>
  <si>
    <t>S-Beschaffung</t>
  </si>
  <si>
    <t>Anzahl der Bestellungen je Empfänger-Kostenstelle</t>
  </si>
  <si>
    <t>S-Transporte-Fuhrpark</t>
  </si>
  <si>
    <t>Anzahl der Transporte je Kostenstelle</t>
  </si>
  <si>
    <t>IT-Infrastr.Betrieb (vu)</t>
  </si>
  <si>
    <t>Anzahl IT-Endgeräte je Kostenstelle</t>
  </si>
  <si>
    <t>Verfahren SammelKTR</t>
  </si>
  <si>
    <t>Anzahl IT-Verfahren je Kostenstelle</t>
  </si>
  <si>
    <t>S-techn.Geb.verw.Arch Ing</t>
  </si>
  <si>
    <t>Brutto-Grundfläche (BGF) in Quadratmeter</t>
  </si>
  <si>
    <t>TK-Infrastruktur Betrieb</t>
  </si>
  <si>
    <t>Anzahl der TK-Endgeräte je Kostenstelle</t>
  </si>
  <si>
    <t>S-Energie-V.-management</t>
  </si>
  <si>
    <t>Brutto-Grundfläche (BGF) in 100 Quadratmeter</t>
  </si>
  <si>
    <t>S-Bereitstellung Schulfl.</t>
  </si>
  <si>
    <t>S-Investive Hochbauleist.</t>
  </si>
  <si>
    <t>Ansatz der Gesamtbaukosten je Jahr in Tausend Euro</t>
  </si>
  <si>
    <t>R-GSt RV SW</t>
  </si>
  <si>
    <t>Anzahl der Bezirke im Regionalverbund</t>
  </si>
  <si>
    <t>Umwelt-Stellungn. Intern</t>
  </si>
  <si>
    <t>Stellungn. zu Planverf.</t>
  </si>
  <si>
    <t>Anzahl der Stellungnahmen und Mitwirkungen</t>
  </si>
  <si>
    <t>Int.Dienstlst.d.TBA f.BA</t>
  </si>
  <si>
    <t>Stellgn.zu Fachplanungen</t>
  </si>
  <si>
    <t>S-HOAI-Lstg. Grün intern</t>
  </si>
  <si>
    <t>S-Pfl./Unterh. v. Schulen</t>
  </si>
  <si>
    <t>Pflegefläche in 100 qm</t>
  </si>
  <si>
    <t>S-Pfl./Unterh.Sportplätze</t>
  </si>
  <si>
    <t>S-Pfl./Unterh.Freiflächen</t>
  </si>
  <si>
    <t>Fachliche Steuerung der Jugendarbeit in Zeitstunden</t>
  </si>
  <si>
    <t>GRIS-Management</t>
  </si>
  <si>
    <t>Pflegefläche in 10.000 qm</t>
  </si>
  <si>
    <t>November 2021</t>
  </si>
  <si>
    <t>Menge 2021-11</t>
  </si>
  <si>
    <t>Dezember zu November</t>
  </si>
  <si>
    <t>Dezember 2021</t>
  </si>
  <si>
    <t>Menge 2021-12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</si>
</sst>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#,##0_ ;[Red]\-#,##0\ "/>
  </numFmts>
  <fonts count="9" x14ac:knownFonts="1">
    <font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4" fillId="0" borderId="0" xfId="1" applyFont="1" applyAlignment="1">
      <alignment vertical="center"/>
    </xf>
    <xf numFmtId="0" fontId="4" fillId="0" borderId="0" xfId="3" applyFont="1" applyAlignment="1">
      <alignment vertical="center"/>
    </xf>
    <xf numFmtId="0" fontId="6" fillId="0" borderId="0" xfId="6"/>
    <xf numFmtId="164" fontId="4" fillId="0" borderId="9" xfId="6" applyNumberFormat="1" applyFont="1" applyBorder="1" applyAlignment="1">
      <alignment vertical="center"/>
    </xf>
    <xf numFmtId="3" fontId="4" fillId="0" borderId="10" xfId="6" applyNumberFormat="1" applyFont="1" applyBorder="1" applyAlignment="1">
      <alignment vertical="center"/>
    </xf>
    <xf numFmtId="3" fontId="3" fillId="0" borderId="10" xfId="6" applyNumberFormat="1" applyFont="1" applyBorder="1" applyAlignment="1">
      <alignment vertical="center"/>
    </xf>
    <xf numFmtId="3" fontId="3" fillId="0" borderId="18" xfId="6" applyNumberFormat="1" applyFont="1" applyBorder="1" applyAlignment="1">
      <alignment vertical="center"/>
    </xf>
    <xf numFmtId="165" fontId="5" fillId="0" borderId="18" xfId="8" applyNumberFormat="1" applyFont="1" applyFill="1" applyBorder="1" applyAlignment="1">
      <alignment vertical="center"/>
    </xf>
    <xf numFmtId="165" fontId="3" fillId="0" borderId="7" xfId="9" applyNumberFormat="1" applyFont="1" applyBorder="1" applyAlignment="1">
      <alignment horizontal="center" vertical="center" wrapText="1"/>
    </xf>
    <xf numFmtId="165" fontId="4" fillId="0" borderId="10" xfId="8" applyNumberFormat="1" applyFont="1" applyFill="1" applyBorder="1" applyAlignment="1">
      <alignment vertical="center"/>
    </xf>
    <xf numFmtId="165" fontId="5" fillId="0" borderId="10" xfId="8" applyNumberFormat="1" applyFont="1" applyFill="1" applyBorder="1" applyAlignment="1">
      <alignment vertical="center"/>
    </xf>
    <xf numFmtId="0" fontId="3" fillId="0" borderId="0" xfId="11" applyFont="1" applyAlignment="1">
      <alignment vertical="center"/>
    </xf>
    <xf numFmtId="0" fontId="3" fillId="0" borderId="0" xfId="11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165" fontId="3" fillId="0" borderId="20" xfId="8" applyNumberFormat="1" applyFont="1" applyBorder="1" applyAlignment="1">
      <alignment horizontal="center" vertical="center" wrapText="1"/>
    </xf>
    <xf numFmtId="0" fontId="1" fillId="0" borderId="0" xfId="3" applyAlignment="1">
      <alignment vertical="center"/>
    </xf>
    <xf numFmtId="0" fontId="4" fillId="0" borderId="4" xfId="3" applyFont="1" applyBorder="1" applyAlignment="1">
      <alignment vertical="center"/>
    </xf>
    <xf numFmtId="0" fontId="4" fillId="0" borderId="8" xfId="3" applyFont="1" applyBorder="1" applyAlignment="1">
      <alignment vertical="center"/>
    </xf>
    <xf numFmtId="0" fontId="4" fillId="0" borderId="9" xfId="3" applyFont="1" applyBorder="1" applyAlignment="1">
      <alignment horizontal="center" vertical="center"/>
    </xf>
    <xf numFmtId="0" fontId="4" fillId="0" borderId="9" xfId="3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0" fontId="4" fillId="0" borderId="12" xfId="3" applyFont="1" applyBorder="1" applyAlignment="1">
      <alignment vertical="center"/>
    </xf>
    <xf numFmtId="3" fontId="4" fillId="0" borderId="8" xfId="3" applyNumberFormat="1" applyFont="1" applyBorder="1" applyAlignment="1">
      <alignment vertical="center"/>
    </xf>
    <xf numFmtId="3" fontId="4" fillId="0" borderId="9" xfId="3" applyNumberFormat="1" applyFont="1" applyBorder="1" applyAlignment="1">
      <alignment vertical="center"/>
    </xf>
    <xf numFmtId="4" fontId="4" fillId="0" borderId="9" xfId="3" applyNumberFormat="1" applyFont="1" applyBorder="1" applyAlignment="1">
      <alignment vertical="center"/>
    </xf>
    <xf numFmtId="1" fontId="4" fillId="0" borderId="9" xfId="3" quotePrefix="1" applyNumberFormat="1" applyFont="1" applyBorder="1" applyAlignment="1">
      <alignment vertical="center"/>
    </xf>
    <xf numFmtId="0" fontId="4" fillId="0" borderId="9" xfId="3" quotePrefix="1" applyFont="1" applyBorder="1" applyAlignment="1">
      <alignment vertical="center"/>
    </xf>
    <xf numFmtId="3" fontId="4" fillId="0" borderId="10" xfId="3" applyNumberFormat="1" applyFont="1" applyFill="1" applyBorder="1" applyAlignment="1">
      <alignment vertical="center"/>
    </xf>
    <xf numFmtId="165" fontId="4" fillId="0" borderId="14" xfId="8" applyNumberFormat="1" applyFont="1" applyBorder="1" applyAlignment="1">
      <alignment vertical="center"/>
    </xf>
    <xf numFmtId="0" fontId="3" fillId="0" borderId="4" xfId="3" applyFont="1" applyBorder="1" applyAlignment="1">
      <alignment vertical="center"/>
    </xf>
    <xf numFmtId="0" fontId="3" fillId="0" borderId="11" xfId="3" applyNumberFormat="1" applyFont="1" applyBorder="1" applyAlignment="1">
      <alignment vertical="center"/>
    </xf>
    <xf numFmtId="0" fontId="3" fillId="0" borderId="12" xfId="3" applyFont="1" applyBorder="1" applyAlignment="1">
      <alignment horizontal="center" vertical="center"/>
    </xf>
    <xf numFmtId="0" fontId="3" fillId="0" borderId="12" xfId="3" applyFont="1" applyBorder="1" applyAlignment="1">
      <alignment vertical="center"/>
    </xf>
    <xf numFmtId="0" fontId="3" fillId="0" borderId="13" xfId="3" applyFont="1" applyBorder="1" applyAlignment="1">
      <alignment vertical="center"/>
    </xf>
    <xf numFmtId="3" fontId="3" fillId="0" borderId="9" xfId="3" applyNumberFormat="1" applyFont="1" applyBorder="1" applyAlignment="1">
      <alignment vertical="center"/>
    </xf>
    <xf numFmtId="4" fontId="3" fillId="0" borderId="9" xfId="3" applyNumberFormat="1" applyFont="1" applyBorder="1" applyAlignment="1">
      <alignment vertical="center"/>
    </xf>
    <xf numFmtId="4" fontId="3" fillId="0" borderId="12" xfId="3" applyNumberFormat="1" applyFont="1" applyBorder="1" applyAlignment="1">
      <alignment vertical="center"/>
    </xf>
    <xf numFmtId="3" fontId="3" fillId="0" borderId="12" xfId="3" applyNumberFormat="1" applyFont="1" applyBorder="1" applyAlignment="1">
      <alignment vertical="center"/>
    </xf>
    <xf numFmtId="1" fontId="3" fillId="0" borderId="12" xfId="3" quotePrefix="1" applyNumberFormat="1" applyFont="1" applyBorder="1" applyAlignment="1">
      <alignment vertical="center"/>
    </xf>
    <xf numFmtId="0" fontId="3" fillId="0" borderId="12" xfId="3" quotePrefix="1" applyFont="1" applyBorder="1" applyAlignment="1">
      <alignment vertical="center"/>
    </xf>
    <xf numFmtId="164" fontId="3" fillId="0" borderId="14" xfId="3" applyNumberFormat="1" applyFont="1" applyBorder="1" applyAlignment="1">
      <alignment vertical="center"/>
    </xf>
    <xf numFmtId="3" fontId="3" fillId="0" borderId="10" xfId="3" applyNumberFormat="1" applyFont="1" applyFill="1" applyBorder="1" applyAlignment="1">
      <alignment vertical="center"/>
    </xf>
    <xf numFmtId="165" fontId="3" fillId="0" borderId="14" xfId="8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0" fontId="4" fillId="0" borderId="0" xfId="3" applyFont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3" fillId="0" borderId="16" xfId="3" applyFont="1" applyBorder="1" applyAlignment="1">
      <alignment horizontal="center" vertical="center"/>
    </xf>
    <xf numFmtId="0" fontId="3" fillId="0" borderId="16" xfId="3" applyFont="1" applyBorder="1" applyAlignment="1">
      <alignment vertical="center"/>
    </xf>
    <xf numFmtId="0" fontId="3" fillId="0" borderId="17" xfId="3" applyFont="1" applyBorder="1" applyAlignment="1">
      <alignment vertical="center"/>
    </xf>
    <xf numFmtId="3" fontId="3" fillId="0" borderId="19" xfId="3" applyNumberFormat="1" applyFont="1" applyBorder="1" applyAlignment="1">
      <alignment vertical="center"/>
    </xf>
    <xf numFmtId="4" fontId="3" fillId="0" borderId="19" xfId="3" applyNumberFormat="1" applyFont="1" applyBorder="1" applyAlignment="1">
      <alignment vertical="center"/>
    </xf>
    <xf numFmtId="4" fontId="3" fillId="0" borderId="16" xfId="3" applyNumberFormat="1" applyFont="1" applyBorder="1" applyAlignment="1">
      <alignment vertical="center"/>
    </xf>
    <xf numFmtId="3" fontId="3" fillId="0" borderId="16" xfId="3" applyNumberFormat="1" applyFont="1" applyBorder="1" applyAlignment="1">
      <alignment vertical="center"/>
    </xf>
    <xf numFmtId="1" fontId="3" fillId="0" borderId="16" xfId="3" quotePrefix="1" applyNumberFormat="1" applyFont="1" applyBorder="1" applyAlignment="1">
      <alignment vertical="center"/>
    </xf>
    <xf numFmtId="0" fontId="3" fillId="0" borderId="16" xfId="3" quotePrefix="1" applyFont="1" applyBorder="1" applyAlignment="1">
      <alignment vertical="center"/>
    </xf>
    <xf numFmtId="164" fontId="3" fillId="0" borderId="21" xfId="3" applyNumberFormat="1" applyFont="1" applyBorder="1" applyAlignment="1">
      <alignment vertical="center"/>
    </xf>
    <xf numFmtId="3" fontId="3" fillId="0" borderId="18" xfId="3" applyNumberFormat="1" applyFont="1" applyFill="1" applyBorder="1" applyAlignment="1">
      <alignment vertical="center"/>
    </xf>
    <xf numFmtId="165" fontId="3" fillId="0" borderId="21" xfId="8" applyNumberFormat="1" applyFont="1" applyBorder="1" applyAlignment="1">
      <alignment vertical="center"/>
    </xf>
    <xf numFmtId="0" fontId="4" fillId="0" borderId="0" xfId="3" applyFont="1" applyBorder="1" applyAlignment="1">
      <alignment horizontal="center" vertical="center"/>
    </xf>
    <xf numFmtId="3" fontId="4" fillId="0" borderId="0" xfId="3" applyNumberFormat="1" applyFont="1" applyAlignment="1">
      <alignment vertical="center"/>
    </xf>
    <xf numFmtId="4" fontId="4" fillId="0" borderId="0" xfId="3" applyNumberFormat="1" applyFont="1" applyAlignment="1">
      <alignment vertical="center"/>
    </xf>
    <xf numFmtId="0" fontId="4" fillId="0" borderId="0" xfId="3" applyFont="1" applyFill="1" applyAlignment="1">
      <alignment vertical="center"/>
    </xf>
    <xf numFmtId="3" fontId="3" fillId="0" borderId="5" xfId="3" applyNumberFormat="1" applyFont="1" applyBorder="1" applyAlignment="1">
      <alignment horizontal="center" vertical="center" wrapText="1"/>
    </xf>
    <xf numFmtId="3" fontId="3" fillId="0" borderId="6" xfId="3" applyNumberFormat="1" applyFont="1" applyBorder="1" applyAlignment="1">
      <alignment horizontal="center" vertical="center" wrapText="1"/>
    </xf>
    <xf numFmtId="4" fontId="3" fillId="0" borderId="6" xfId="3" applyNumberFormat="1" applyFont="1" applyBorder="1" applyAlignment="1">
      <alignment horizontal="center" vertical="center" wrapText="1"/>
    </xf>
    <xf numFmtId="3" fontId="3" fillId="0" borderId="7" xfId="3" applyNumberFormat="1" applyFont="1" applyFill="1" applyBorder="1" applyAlignment="1">
      <alignment horizontal="center" vertical="center" wrapText="1"/>
    </xf>
    <xf numFmtId="3" fontId="3" fillId="0" borderId="11" xfId="3" applyNumberFormat="1" applyFont="1" applyBorder="1" applyAlignment="1">
      <alignment vertical="center"/>
    </xf>
    <xf numFmtId="3" fontId="3" fillId="0" borderId="15" xfId="3" applyNumberFormat="1" applyFont="1" applyBorder="1" applyAlignment="1">
      <alignment vertical="center"/>
    </xf>
    <xf numFmtId="49" fontId="3" fillId="0" borderId="1" xfId="11" applyNumberFormat="1" applyFont="1" applyBorder="1" applyAlignment="1">
      <alignment horizontal="center" vertical="center"/>
    </xf>
    <xf numFmtId="49" fontId="3" fillId="0" borderId="2" xfId="11" applyNumberFormat="1" applyFont="1" applyBorder="1" applyAlignment="1">
      <alignment horizontal="center" vertical="center"/>
    </xf>
    <xf numFmtId="49" fontId="3" fillId="0" borderId="3" xfId="1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3" fillId="0" borderId="3" xfId="1" applyNumberFormat="1" applyFont="1" applyBorder="1" applyAlignment="1">
      <alignment horizontal="center" vertical="center"/>
    </xf>
  </cellXfs>
  <cellStyles count="12">
    <cellStyle name="Standard" xfId="0" builtinId="0"/>
    <cellStyle name="Standard 2" xfId="1"/>
    <cellStyle name="Standard 2 2" xfId="2"/>
    <cellStyle name="Standard 2 2 2" xfId="4"/>
    <cellStyle name="Standard 2 2 3" xfId="11"/>
    <cellStyle name="Standard 2 3" xfId="10"/>
    <cellStyle name="Standard 3" xfId="5"/>
    <cellStyle name="Standard 3 2" xfId="6"/>
    <cellStyle name="Standard 4" xfId="7"/>
    <cellStyle name="Standard_Produktanalyse 2011-06 Basis 2" xfId="8"/>
    <cellStyle name="Standard_Produktanalyse 2011-08 Basis" xfId="9"/>
    <cellStyle name="Standard_Produktanalyse 2011-12 Basis" xfId="3"/>
  </cellStyles>
  <dxfs count="233"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Profiles\vrcsc\Temporary%20Internet%20Files\Content.IE5\62UU6S07\1pv72644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ktvergleich"/>
      <sheetName val="Kennzahlen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2"/>
  <sheetViews>
    <sheetView tabSelected="1" view="pageLayout" topLeftCell="B1" zoomScaleNormal="100" workbookViewId="0">
      <selection activeCell="N28" sqref="N28"/>
    </sheetView>
  </sheetViews>
  <sheetFormatPr baseColWidth="10" defaultColWidth="8.88671875" defaultRowHeight="12.75" outlineLevelRow="2" outlineLevelCol="1" x14ac:dyDescent="0.2"/>
  <cols>
    <col min="1" max="1" width="3.88671875" style="2" hidden="1" customWidth="1"/>
    <col min="2" max="2" width="5.5546875" style="2" customWidth="1"/>
    <col min="3" max="3" width="4.88671875" style="63" customWidth="1"/>
    <col min="4" max="4" width="11.6640625" style="63" hidden="1" customWidth="1"/>
    <col min="5" max="5" width="17.21875" style="2" customWidth="1"/>
    <col min="6" max="6" width="36.109375" style="2" hidden="1" customWidth="1"/>
    <col min="7" max="7" width="7.44140625" style="64" customWidth="1"/>
    <col min="8" max="8" width="6.6640625" style="64" customWidth="1"/>
    <col min="9" max="10" width="6.88671875" style="64" hidden="1" customWidth="1"/>
    <col min="11" max="12" width="7.109375" style="65" hidden="1" customWidth="1"/>
    <col min="13" max="14" width="6" style="65" customWidth="1"/>
    <col min="15" max="15" width="8.5546875" style="64" hidden="1" customWidth="1"/>
    <col min="16" max="16" width="8.21875" style="64" hidden="1" customWidth="1"/>
    <col min="17" max="17" width="6.88671875" style="65" hidden="1" customWidth="1"/>
    <col min="18" max="18" width="3.88671875" style="2" customWidth="1"/>
    <col min="19" max="19" width="3.109375" style="2" customWidth="1"/>
    <col min="20" max="20" width="5.21875" style="65" customWidth="1"/>
    <col min="21" max="21" width="6.88671875" style="65" hidden="1" customWidth="1"/>
    <col min="22" max="22" width="7.44140625" style="2" hidden="1" customWidth="1"/>
    <col min="23" max="23" width="7.88671875" style="66" customWidth="1"/>
    <col min="24" max="24" width="7.44140625" style="64" customWidth="1"/>
    <col min="25" max="25" width="6.6640625" style="64" customWidth="1"/>
    <col min="26" max="27" width="6.88671875" style="64" hidden="1" customWidth="1"/>
    <col min="28" max="29" width="7.109375" style="65" hidden="1" customWidth="1"/>
    <col min="30" max="31" width="6" style="65" customWidth="1"/>
    <col min="32" max="32" width="8.5546875" style="64" hidden="1" customWidth="1"/>
    <col min="33" max="33" width="8.21875" style="64" hidden="1" customWidth="1"/>
    <col min="34" max="34" width="6.88671875" style="65" hidden="1" customWidth="1"/>
    <col min="35" max="35" width="3.88671875" style="2" customWidth="1"/>
    <col min="36" max="36" width="3.109375" style="2" customWidth="1"/>
    <col min="37" max="37" width="5.21875" style="65" customWidth="1"/>
    <col min="38" max="38" width="6.88671875" style="65" hidden="1" customWidth="1"/>
    <col min="39" max="39" width="7.44140625" style="2" hidden="1" customWidth="1"/>
    <col min="40" max="40" width="7.88671875" style="66" customWidth="1"/>
    <col min="41" max="41" width="7" style="20" hidden="1" customWidth="1" outlineLevel="1" collapsed="1"/>
    <col min="42" max="42" width="7" style="20" hidden="1" customWidth="1" outlineLevel="1"/>
    <col min="43" max="43" width="8.88671875" style="20" collapsed="1"/>
    <col min="44" max="16384" width="8.88671875" style="20"/>
  </cols>
  <sheetData>
    <row r="1" spans="1:45" s="3" customFormat="1" ht="13.5" customHeight="1" thickBot="1" x14ac:dyDescent="0.25">
      <c r="A1" s="12"/>
      <c r="B1" s="12"/>
      <c r="C1" s="13"/>
      <c r="D1" s="13"/>
      <c r="E1" s="12"/>
      <c r="F1" s="12"/>
      <c r="G1" s="73" t="s">
        <v>152</v>
      </c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5"/>
      <c r="X1" s="73" t="s">
        <v>149</v>
      </c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5"/>
      <c r="AO1" s="76" t="s">
        <v>151</v>
      </c>
      <c r="AP1" s="77"/>
      <c r="AS1" s="20"/>
    </row>
    <row r="2" spans="1:45" ht="36" x14ac:dyDescent="0.2">
      <c r="A2" s="14" t="s">
        <v>0</v>
      </c>
      <c r="B2" s="15" t="s">
        <v>1</v>
      </c>
      <c r="C2" s="16" t="s">
        <v>2</v>
      </c>
      <c r="D2" s="16" t="s">
        <v>3</v>
      </c>
      <c r="E2" s="17" t="s">
        <v>4</v>
      </c>
      <c r="F2" s="18" t="s">
        <v>5</v>
      </c>
      <c r="G2" s="67" t="s">
        <v>153</v>
      </c>
      <c r="H2" s="68" t="s">
        <v>6</v>
      </c>
      <c r="I2" s="68" t="s">
        <v>7</v>
      </c>
      <c r="J2" s="68" t="s">
        <v>8</v>
      </c>
      <c r="K2" s="69" t="s">
        <v>9</v>
      </c>
      <c r="L2" s="69" t="s">
        <v>10</v>
      </c>
      <c r="M2" s="69" t="s">
        <v>11</v>
      </c>
      <c r="N2" s="69" t="s">
        <v>12</v>
      </c>
      <c r="O2" s="68" t="s">
        <v>13</v>
      </c>
      <c r="P2" s="68" t="s">
        <v>14</v>
      </c>
      <c r="Q2" s="68" t="s">
        <v>15</v>
      </c>
      <c r="R2" s="16" t="s">
        <v>16</v>
      </c>
      <c r="S2" s="16" t="s">
        <v>17</v>
      </c>
      <c r="T2" s="69" t="s">
        <v>18</v>
      </c>
      <c r="U2" s="69" t="s">
        <v>19</v>
      </c>
      <c r="V2" s="68" t="s">
        <v>20</v>
      </c>
      <c r="W2" s="70" t="s">
        <v>21</v>
      </c>
      <c r="X2" s="67" t="s">
        <v>150</v>
      </c>
      <c r="Y2" s="68" t="s">
        <v>6</v>
      </c>
      <c r="Z2" s="68" t="s">
        <v>7</v>
      </c>
      <c r="AA2" s="68" t="s">
        <v>8</v>
      </c>
      <c r="AB2" s="69" t="s">
        <v>9</v>
      </c>
      <c r="AC2" s="69" t="s">
        <v>10</v>
      </c>
      <c r="AD2" s="69" t="s">
        <v>11</v>
      </c>
      <c r="AE2" s="69" t="s">
        <v>12</v>
      </c>
      <c r="AF2" s="68" t="s">
        <v>13</v>
      </c>
      <c r="AG2" s="68" t="s">
        <v>14</v>
      </c>
      <c r="AH2" s="68" t="s">
        <v>15</v>
      </c>
      <c r="AI2" s="16" t="s">
        <v>16</v>
      </c>
      <c r="AJ2" s="16" t="s">
        <v>17</v>
      </c>
      <c r="AK2" s="69" t="s">
        <v>18</v>
      </c>
      <c r="AL2" s="69" t="s">
        <v>19</v>
      </c>
      <c r="AM2" s="68" t="s">
        <v>20</v>
      </c>
      <c r="AN2" s="70" t="s">
        <v>21</v>
      </c>
      <c r="AO2" s="19" t="s">
        <v>49</v>
      </c>
      <c r="AP2" s="9" t="s">
        <v>48</v>
      </c>
      <c r="AS2" s="3"/>
    </row>
    <row r="3" spans="1:45" outlineLevel="2" x14ac:dyDescent="0.2">
      <c r="A3" s="21">
        <v>0</v>
      </c>
      <c r="B3" s="22" t="s">
        <v>22</v>
      </c>
      <c r="C3" s="23">
        <v>76906</v>
      </c>
      <c r="D3" s="24" t="s">
        <v>26</v>
      </c>
      <c r="E3" s="25" t="s">
        <v>56</v>
      </c>
      <c r="F3" s="26" t="s">
        <v>57</v>
      </c>
      <c r="G3" s="27">
        <v>6003</v>
      </c>
      <c r="H3" s="28">
        <f t="shared" ref="H3:H4" si="0">I3+J3</f>
        <v>636414.07313095394</v>
      </c>
      <c r="I3" s="28">
        <v>524525.01843039808</v>
      </c>
      <c r="J3" s="28">
        <v>111889.05470055591</v>
      </c>
      <c r="K3" s="29">
        <f t="shared" ref="K3:K4" si="1">I3/G3</f>
        <v>87.377147831150765</v>
      </c>
      <c r="L3" s="29">
        <f t="shared" ref="L3:L4" si="2">J3/G3</f>
        <v>18.638856355248361</v>
      </c>
      <c r="M3" s="29">
        <f t="shared" ref="M3:M4" si="3">H3/G3</f>
        <v>106.01600418639913</v>
      </c>
      <c r="N3" s="29">
        <v>79.522748622586533</v>
      </c>
      <c r="O3" s="28">
        <v>24584973.861827597</v>
      </c>
      <c r="P3" s="28">
        <v>288297</v>
      </c>
      <c r="Q3" s="29">
        <f t="shared" ref="Q3:Q4" si="4">O3/P3</f>
        <v>85.276551132434946</v>
      </c>
      <c r="R3" s="30">
        <v>10</v>
      </c>
      <c r="S3" s="31">
        <v>12</v>
      </c>
      <c r="T3" s="4">
        <f t="shared" ref="T3" si="5">IF(N3=0,1,MIN(Q3/N3,1))</f>
        <v>1</v>
      </c>
      <c r="U3" s="29">
        <f t="shared" ref="U3" si="6">T3*N3</f>
        <v>79.522748622586533</v>
      </c>
      <c r="V3" s="28">
        <f>IF(U3&lt;0,0,G3*U3)</f>
        <v>477375.05998138693</v>
      </c>
      <c r="W3" s="5">
        <f>IF(G3=0,-H3*12/12,(V3-H3)*12/12)</f>
        <v>-159039.01314956701</v>
      </c>
      <c r="X3" s="27">
        <v>5497</v>
      </c>
      <c r="Y3" s="28">
        <f t="shared" ref="Y3:Y4" si="7">Z3+AA3</f>
        <v>581622.71500241861</v>
      </c>
      <c r="Z3" s="28">
        <v>477683.94809674827</v>
      </c>
      <c r="AA3" s="28">
        <v>103938.76690567033</v>
      </c>
      <c r="AB3" s="29">
        <f t="shared" ref="AB3:AB4" si="8">Z3/X3</f>
        <v>86.899026395624574</v>
      </c>
      <c r="AC3" s="29">
        <f t="shared" ref="AC3:AC4" si="9">AA3/X3</f>
        <v>18.908271221697351</v>
      </c>
      <c r="AD3" s="29">
        <f t="shared" ref="AD3:AD4" si="10">Y3/X3</f>
        <v>105.80729761732192</v>
      </c>
      <c r="AE3" s="29">
        <v>77.589276184230371</v>
      </c>
      <c r="AF3" s="28">
        <v>22300285.106959298</v>
      </c>
      <c r="AG3" s="28">
        <v>262020</v>
      </c>
      <c r="AH3" s="29">
        <f t="shared" ref="AH3:AH4" si="11">AF3/AG3</f>
        <v>85.109095133803905</v>
      </c>
      <c r="AI3" s="30">
        <v>10</v>
      </c>
      <c r="AJ3" s="31">
        <v>12</v>
      </c>
      <c r="AK3" s="4">
        <f t="shared" ref="AK3:AK4" si="12">IF(AE3=0,1,MIN(AH3/AE3,1))</f>
        <v>1</v>
      </c>
      <c r="AL3" s="29">
        <f t="shared" ref="AL3:AL4" si="13">AK3*AE3</f>
        <v>77.589276184230371</v>
      </c>
      <c r="AM3" s="28">
        <f>IF(AL3&lt;0,0,X3*AL3)</f>
        <v>426508.25118471438</v>
      </c>
      <c r="AN3" s="32">
        <f>IF(X3=0,-Y3*12/11,(AM3-Y3)*12/11)</f>
        <v>-169215.7787102228</v>
      </c>
      <c r="AO3" s="33">
        <f t="shared" ref="AO3:AO33" si="14">W3-AN3</f>
        <v>10176.765560655796</v>
      </c>
      <c r="AP3" s="10">
        <f>G3-X3</f>
        <v>506</v>
      </c>
    </row>
    <row r="4" spans="1:45" outlineLevel="2" x14ac:dyDescent="0.2">
      <c r="A4" s="21">
        <v>0</v>
      </c>
      <c r="B4" s="22" t="s">
        <v>22</v>
      </c>
      <c r="C4" s="23">
        <v>80631</v>
      </c>
      <c r="D4" s="24" t="s">
        <v>26</v>
      </c>
      <c r="E4" s="25" t="s">
        <v>58</v>
      </c>
      <c r="F4" s="26" t="s">
        <v>59</v>
      </c>
      <c r="G4" s="27">
        <v>2740200</v>
      </c>
      <c r="H4" s="28">
        <f t="shared" si="0"/>
        <v>778974.52748222451</v>
      </c>
      <c r="I4" s="28">
        <v>636301.90574247902</v>
      </c>
      <c r="J4" s="28">
        <v>142672.62173974552</v>
      </c>
      <c r="K4" s="29">
        <f t="shared" si="1"/>
        <v>0.23221002326198051</v>
      </c>
      <c r="L4" s="29">
        <f t="shared" si="2"/>
        <v>5.2066499430605623E-2</v>
      </c>
      <c r="M4" s="29">
        <f t="shared" si="3"/>
        <v>0.28427652269258613</v>
      </c>
      <c r="N4" s="29">
        <v>0.29440954518231355</v>
      </c>
      <c r="O4" s="28">
        <v>10708110.513438189</v>
      </c>
      <c r="P4" s="28">
        <v>35408570</v>
      </c>
      <c r="Q4" s="29">
        <f t="shared" si="4"/>
        <v>0.30241578559761634</v>
      </c>
      <c r="R4" s="30">
        <v>5</v>
      </c>
      <c r="S4" s="31">
        <v>12</v>
      </c>
      <c r="T4" s="4">
        <f t="shared" ref="T4" si="15">IF(N4=0,1,MIN(Q4/N4,1))</f>
        <v>1</v>
      </c>
      <c r="U4" s="29">
        <f t="shared" ref="U4" si="16">T4*N4</f>
        <v>0.29440954518231355</v>
      </c>
      <c r="V4" s="28">
        <f>IF(U4&lt;0,0,G4*U4)</f>
        <v>806741.03570857563</v>
      </c>
      <c r="W4" s="5">
        <f>IF(G4=0,-H4*12/12,(V4-H4)*12/12)</f>
        <v>27766.508226351114</v>
      </c>
      <c r="X4" s="27">
        <v>2511850</v>
      </c>
      <c r="Y4" s="28">
        <f t="shared" si="7"/>
        <v>707304.33309877326</v>
      </c>
      <c r="Z4" s="28">
        <v>577420.67197145906</v>
      </c>
      <c r="AA4" s="28">
        <v>129883.66112731416</v>
      </c>
      <c r="AB4" s="29">
        <f t="shared" si="8"/>
        <v>0.22987864401594804</v>
      </c>
      <c r="AC4" s="29">
        <f t="shared" si="9"/>
        <v>5.170836679233002E-2</v>
      </c>
      <c r="AD4" s="29">
        <f t="shared" si="10"/>
        <v>0.28158701080827808</v>
      </c>
      <c r="AE4" s="29">
        <v>0.30119981940404467</v>
      </c>
      <c r="AF4" s="28">
        <v>9140269.8941408079</v>
      </c>
      <c r="AG4" s="28">
        <v>32460783</v>
      </c>
      <c r="AH4" s="29">
        <f t="shared" si="11"/>
        <v>0.2815788483642187</v>
      </c>
      <c r="AI4" s="30">
        <v>6</v>
      </c>
      <c r="AJ4" s="31">
        <v>12</v>
      </c>
      <c r="AK4" s="4">
        <f t="shared" si="12"/>
        <v>0.93485729480632451</v>
      </c>
      <c r="AL4" s="29">
        <f t="shared" si="13"/>
        <v>0.2815788483642187</v>
      </c>
      <c r="AM4" s="28">
        <f>IF(AL4&lt;0,0,X4*AL4)</f>
        <v>707283.83026366273</v>
      </c>
      <c r="AN4" s="32">
        <f>IF(X4=0,-Y4*12/11,(AM4-Y4)*12/11)</f>
        <v>-22.36672921148552</v>
      </c>
      <c r="AO4" s="33">
        <f t="shared" si="14"/>
        <v>27788.874955562598</v>
      </c>
      <c r="AP4" s="10">
        <f>G4-X4</f>
        <v>228350</v>
      </c>
    </row>
    <row r="5" spans="1:45" s="48" customFormat="1" ht="16.5" customHeight="1" outlineLevel="1" x14ac:dyDescent="0.2">
      <c r="A5" s="34"/>
      <c r="B5" s="35" t="s">
        <v>23</v>
      </c>
      <c r="C5" s="36"/>
      <c r="D5" s="37"/>
      <c r="E5" s="38"/>
      <c r="F5" s="37"/>
      <c r="G5" s="71"/>
      <c r="H5" s="42"/>
      <c r="I5" s="42"/>
      <c r="J5" s="42"/>
      <c r="K5" s="41"/>
      <c r="L5" s="41"/>
      <c r="M5" s="41"/>
      <c r="N5" s="41"/>
      <c r="O5" s="42"/>
      <c r="P5" s="42"/>
      <c r="Q5" s="41"/>
      <c r="R5" s="43"/>
      <c r="S5" s="44"/>
      <c r="T5" s="45"/>
      <c r="U5" s="40"/>
      <c r="V5" s="39">
        <f>SUBTOTAL(9,V3:V4)</f>
        <v>1284116.0956899626</v>
      </c>
      <c r="W5" s="6">
        <f>SUBTOTAL(9,W3:W4)</f>
        <v>-131272.50492321589</v>
      </c>
      <c r="X5" s="71"/>
      <c r="Y5" s="42"/>
      <c r="Z5" s="42"/>
      <c r="AA5" s="42"/>
      <c r="AB5" s="41"/>
      <c r="AC5" s="41"/>
      <c r="AD5" s="41"/>
      <c r="AE5" s="41"/>
      <c r="AF5" s="42"/>
      <c r="AG5" s="42"/>
      <c r="AH5" s="41"/>
      <c r="AI5" s="43"/>
      <c r="AJ5" s="44"/>
      <c r="AK5" s="45"/>
      <c r="AL5" s="40"/>
      <c r="AM5" s="39">
        <f>SUBTOTAL(9,AM3:AM4)</f>
        <v>1133792.0814483771</v>
      </c>
      <c r="AN5" s="46">
        <f>SUBTOTAL(9,AN3:AN4)</f>
        <v>-169238.1454394343</v>
      </c>
      <c r="AO5" s="47">
        <f t="shared" si="14"/>
        <v>37965.640516218409</v>
      </c>
      <c r="AP5" s="11">
        <v>9.9999999999999995E-8</v>
      </c>
      <c r="AR5" s="20"/>
      <c r="AS5" s="20"/>
    </row>
    <row r="6" spans="1:45" outlineLevel="2" x14ac:dyDescent="0.2">
      <c r="A6" s="21">
        <v>2020</v>
      </c>
      <c r="B6" s="22" t="s">
        <v>60</v>
      </c>
      <c r="C6" s="23">
        <v>78707</v>
      </c>
      <c r="D6" s="24" t="s">
        <v>26</v>
      </c>
      <c r="E6" s="25" t="s">
        <v>61</v>
      </c>
      <c r="F6" s="26" t="s">
        <v>62</v>
      </c>
      <c r="G6" s="27">
        <v>23740</v>
      </c>
      <c r="H6" s="28">
        <f t="shared" ref="H6:H11" si="17">I6+J6</f>
        <v>283846.36699077464</v>
      </c>
      <c r="I6" s="28">
        <v>249652.82216037257</v>
      </c>
      <c r="J6" s="28">
        <v>34193.544830402039</v>
      </c>
      <c r="K6" s="29">
        <f t="shared" ref="K6:K11" si="18">I6/G6</f>
        <v>10.516125617538862</v>
      </c>
      <c r="L6" s="29">
        <f t="shared" ref="L6:L11" si="19">J6/G6</f>
        <v>1.4403346600843319</v>
      </c>
      <c r="M6" s="29">
        <f t="shared" ref="M6:M11" si="20">H6/G6</f>
        <v>11.956460277623194</v>
      </c>
      <c r="N6" s="29">
        <v>13.984556326544443</v>
      </c>
      <c r="O6" s="28">
        <v>4263962.1844213111</v>
      </c>
      <c r="P6" s="28">
        <v>307288</v>
      </c>
      <c r="Q6" s="29">
        <f t="shared" ref="Q6:Q11" si="21">O6/P6</f>
        <v>13.876110308314386</v>
      </c>
      <c r="R6" s="30">
        <v>6</v>
      </c>
      <c r="S6" s="31">
        <v>12</v>
      </c>
      <c r="T6" s="4">
        <f t="shared" ref="T6:T11" si="22">IF(N6=0,1,MIN(Q6/N6,1))</f>
        <v>0.9922453014813053</v>
      </c>
      <c r="U6" s="29">
        <f t="shared" ref="U6:U11" si="23">T6*N6</f>
        <v>13.876110308314386</v>
      </c>
      <c r="V6" s="28">
        <f t="shared" ref="V6:V11" si="24">IF(U6&lt;0,0,G6*U6)</f>
        <v>329418.85871938354</v>
      </c>
      <c r="W6" s="5">
        <f t="shared" ref="W6:W11" si="25">IF(G6=0,-H6*12/12,(V6-H6)*12/12)</f>
        <v>45572.491728608904</v>
      </c>
      <c r="X6" s="27">
        <v>21740</v>
      </c>
      <c r="Y6" s="28">
        <f t="shared" ref="Y6:Y11" si="26">Z6+AA6</f>
        <v>285647.04608410923</v>
      </c>
      <c r="Z6" s="28">
        <v>245207.65638648329</v>
      </c>
      <c r="AA6" s="28">
        <v>40439.389697625942</v>
      </c>
      <c r="AB6" s="29">
        <f t="shared" ref="AB6:AB11" si="27">Z6/X6</f>
        <v>11.279101029737042</v>
      </c>
      <c r="AC6" s="29">
        <f t="shared" ref="AC6:AC11" si="28">AA6/X6</f>
        <v>1.8601375205899697</v>
      </c>
      <c r="AD6" s="29">
        <f t="shared" ref="AD6:AD11" si="29">Y6/X6</f>
        <v>13.139238550327011</v>
      </c>
      <c r="AE6" s="29">
        <v>14.138888099691314</v>
      </c>
      <c r="AF6" s="28">
        <v>3645010.0942264064</v>
      </c>
      <c r="AG6" s="28">
        <v>280987</v>
      </c>
      <c r="AH6" s="29">
        <f t="shared" ref="AH6:AH11" si="30">AF6/AG6</f>
        <v>12.972166307432039</v>
      </c>
      <c r="AI6" s="30">
        <v>6</v>
      </c>
      <c r="AJ6" s="31">
        <v>12</v>
      </c>
      <c r="AK6" s="4">
        <f t="shared" ref="AK6:AK11" si="31">IF(AE6=0,1,MIN(AH6/AE6,1))</f>
        <v>0.91748136175681683</v>
      </c>
      <c r="AL6" s="29">
        <f t="shared" ref="AL6:AL11" si="32">AK6*AE6</f>
        <v>12.972166307432039</v>
      </c>
      <c r="AM6" s="28">
        <f t="shared" ref="AM6:AM11" si="33">IF(AL6&lt;0,0,X6*AL6)</f>
        <v>282014.89552357252</v>
      </c>
      <c r="AN6" s="32">
        <f t="shared" ref="AN6:AN11" si="34">IF(X6=0,-Y6*12/11,(AM6-Y6)*12/11)</f>
        <v>-3962.3460660400506</v>
      </c>
      <c r="AO6" s="33">
        <f t="shared" si="14"/>
        <v>49534.837794648956</v>
      </c>
      <c r="AP6" s="10">
        <f t="shared" ref="AP6:AP11" si="35">G6-X6</f>
        <v>2000</v>
      </c>
    </row>
    <row r="7" spans="1:45" outlineLevel="2" x14ac:dyDescent="0.2">
      <c r="A7" s="21">
        <v>2020</v>
      </c>
      <c r="B7" s="22" t="s">
        <v>60</v>
      </c>
      <c r="C7" s="23">
        <v>79352</v>
      </c>
      <c r="D7" s="24" t="s">
        <v>26</v>
      </c>
      <c r="E7" s="25" t="s">
        <v>63</v>
      </c>
      <c r="F7" s="26" t="s">
        <v>64</v>
      </c>
      <c r="G7" s="27">
        <v>25201</v>
      </c>
      <c r="H7" s="28">
        <f t="shared" si="17"/>
        <v>1508748.3469676797</v>
      </c>
      <c r="I7" s="28">
        <v>1220319.96961832</v>
      </c>
      <c r="J7" s="28">
        <v>288428.37734935962</v>
      </c>
      <c r="K7" s="29">
        <f t="shared" si="18"/>
        <v>48.423474053343917</v>
      </c>
      <c r="L7" s="29">
        <f t="shared" si="19"/>
        <v>11.445116358452427</v>
      </c>
      <c r="M7" s="29">
        <f t="shared" si="20"/>
        <v>59.868590411796347</v>
      </c>
      <c r="N7" s="29">
        <v>55.297337428790215</v>
      </c>
      <c r="O7" s="28">
        <v>19224207.993360713</v>
      </c>
      <c r="P7" s="28">
        <v>332785</v>
      </c>
      <c r="Q7" s="29">
        <f t="shared" si="21"/>
        <v>57.767651767239251</v>
      </c>
      <c r="R7" s="30">
        <v>8</v>
      </c>
      <c r="S7" s="31">
        <v>12</v>
      </c>
      <c r="T7" s="4">
        <f t="shared" si="22"/>
        <v>1</v>
      </c>
      <c r="U7" s="29">
        <f t="shared" si="23"/>
        <v>55.297337428790215</v>
      </c>
      <c r="V7" s="28">
        <f t="shared" si="24"/>
        <v>1393548.2005429422</v>
      </c>
      <c r="W7" s="5">
        <f t="shared" si="25"/>
        <v>-115200.14642473753</v>
      </c>
      <c r="X7" s="27">
        <v>23081</v>
      </c>
      <c r="Y7" s="28">
        <f t="shared" si="26"/>
        <v>1358108.4938161555</v>
      </c>
      <c r="Z7" s="28">
        <v>1093754.1522332053</v>
      </c>
      <c r="AA7" s="28">
        <v>264354.34158295009</v>
      </c>
      <c r="AB7" s="29">
        <f t="shared" si="27"/>
        <v>47.387641446783299</v>
      </c>
      <c r="AC7" s="29">
        <f t="shared" si="28"/>
        <v>11.453331380050695</v>
      </c>
      <c r="AD7" s="29">
        <f t="shared" si="29"/>
        <v>58.840972826833998</v>
      </c>
      <c r="AE7" s="29">
        <v>52.868682689970221</v>
      </c>
      <c r="AF7" s="28">
        <v>16585947.326081891</v>
      </c>
      <c r="AG7" s="28">
        <v>304271</v>
      </c>
      <c r="AH7" s="29">
        <f t="shared" si="30"/>
        <v>54.510444064935172</v>
      </c>
      <c r="AI7" s="30">
        <v>9</v>
      </c>
      <c r="AJ7" s="31">
        <v>12</v>
      </c>
      <c r="AK7" s="4">
        <f t="shared" si="31"/>
        <v>1</v>
      </c>
      <c r="AL7" s="29">
        <f t="shared" si="32"/>
        <v>52.868682689970221</v>
      </c>
      <c r="AM7" s="28">
        <f t="shared" si="33"/>
        <v>1220262.0651672026</v>
      </c>
      <c r="AN7" s="32">
        <f t="shared" si="34"/>
        <v>-150377.92216249404</v>
      </c>
      <c r="AO7" s="33">
        <f t="shared" si="14"/>
        <v>35177.775737756514</v>
      </c>
      <c r="AP7" s="10">
        <f t="shared" si="35"/>
        <v>2120</v>
      </c>
      <c r="AS7" s="48"/>
    </row>
    <row r="8" spans="1:45" outlineLevel="2" x14ac:dyDescent="0.2">
      <c r="A8" s="21">
        <v>2020</v>
      </c>
      <c r="B8" s="22" t="s">
        <v>60</v>
      </c>
      <c r="C8" s="23">
        <v>79465</v>
      </c>
      <c r="D8" s="24" t="s">
        <v>26</v>
      </c>
      <c r="E8" s="25" t="s">
        <v>65</v>
      </c>
      <c r="F8" s="26" t="s">
        <v>66</v>
      </c>
      <c r="G8" s="27">
        <v>1366</v>
      </c>
      <c r="H8" s="28">
        <f t="shared" si="17"/>
        <v>76561.927761123225</v>
      </c>
      <c r="I8" s="28">
        <v>56265.429802191065</v>
      </c>
      <c r="J8" s="28">
        <v>20296.497958932167</v>
      </c>
      <c r="K8" s="29">
        <f t="shared" si="18"/>
        <v>41.189919328104736</v>
      </c>
      <c r="L8" s="29">
        <f t="shared" si="19"/>
        <v>14.858344040213884</v>
      </c>
      <c r="M8" s="29">
        <f t="shared" si="20"/>
        <v>56.048263368318615</v>
      </c>
      <c r="N8" s="29">
        <v>57.762656395743541</v>
      </c>
      <c r="O8" s="28">
        <v>849997.27784257883</v>
      </c>
      <c r="P8" s="28">
        <v>15259</v>
      </c>
      <c r="Q8" s="29">
        <f t="shared" si="21"/>
        <v>55.704651539588362</v>
      </c>
      <c r="R8" s="30">
        <v>5</v>
      </c>
      <c r="S8" s="31">
        <v>12</v>
      </c>
      <c r="T8" s="4">
        <f t="shared" si="22"/>
        <v>0.96437136058883144</v>
      </c>
      <c r="U8" s="29">
        <f t="shared" si="23"/>
        <v>55.704651539588362</v>
      </c>
      <c r="V8" s="28">
        <f t="shared" si="24"/>
        <v>76092.554003077705</v>
      </c>
      <c r="W8" s="5">
        <f t="shared" si="25"/>
        <v>-469.37375804551993</v>
      </c>
      <c r="X8" s="27">
        <v>1257</v>
      </c>
      <c r="Y8" s="28">
        <f t="shared" si="26"/>
        <v>68956.122111868608</v>
      </c>
      <c r="Z8" s="28">
        <v>50409.145352630541</v>
      </c>
      <c r="AA8" s="28">
        <v>18546.976759238059</v>
      </c>
      <c r="AB8" s="29">
        <f t="shared" si="27"/>
        <v>40.102740932880302</v>
      </c>
      <c r="AC8" s="29">
        <f t="shared" si="28"/>
        <v>14.754953666856053</v>
      </c>
      <c r="AD8" s="29">
        <f t="shared" si="29"/>
        <v>54.857694599736362</v>
      </c>
      <c r="AE8" s="29">
        <v>55.782585772072608</v>
      </c>
      <c r="AF8" s="28">
        <v>754518.44775699778</v>
      </c>
      <c r="AG8" s="28">
        <v>13989</v>
      </c>
      <c r="AH8" s="29">
        <f t="shared" si="30"/>
        <v>53.936553560440188</v>
      </c>
      <c r="AI8" s="30">
        <v>5</v>
      </c>
      <c r="AJ8" s="31">
        <v>12</v>
      </c>
      <c r="AK8" s="4">
        <f t="shared" si="31"/>
        <v>0.96690665758709538</v>
      </c>
      <c r="AL8" s="29">
        <f t="shared" si="32"/>
        <v>53.936553560440188</v>
      </c>
      <c r="AM8" s="28">
        <f t="shared" si="33"/>
        <v>67798.247825473314</v>
      </c>
      <c r="AN8" s="32">
        <f t="shared" si="34"/>
        <v>-1263.1355851585024</v>
      </c>
      <c r="AO8" s="33">
        <f t="shared" si="14"/>
        <v>793.76182711298247</v>
      </c>
      <c r="AP8" s="10">
        <f t="shared" si="35"/>
        <v>109</v>
      </c>
    </row>
    <row r="9" spans="1:45" outlineLevel="2" x14ac:dyDescent="0.2">
      <c r="A9" s="21">
        <v>2020</v>
      </c>
      <c r="B9" s="22" t="s">
        <v>60</v>
      </c>
      <c r="C9" s="23">
        <v>80757</v>
      </c>
      <c r="D9" s="24" t="s">
        <v>26</v>
      </c>
      <c r="E9" s="25" t="s">
        <v>67</v>
      </c>
      <c r="F9" s="26" t="s">
        <v>68</v>
      </c>
      <c r="G9" s="27">
        <v>25201</v>
      </c>
      <c r="H9" s="28">
        <f t="shared" si="17"/>
        <v>682343.78072645073</v>
      </c>
      <c r="I9" s="28">
        <v>496119.9264268527</v>
      </c>
      <c r="J9" s="28">
        <v>186223.85429959808</v>
      </c>
      <c r="K9" s="29">
        <f t="shared" si="18"/>
        <v>19.686517456722061</v>
      </c>
      <c r="L9" s="29">
        <f t="shared" si="19"/>
        <v>7.3895422522756276</v>
      </c>
      <c r="M9" s="29">
        <f t="shared" si="20"/>
        <v>27.076059708997686</v>
      </c>
      <c r="N9" s="29">
        <v>23.906611786095052</v>
      </c>
      <c r="O9" s="28">
        <v>7292115.5652645603</v>
      </c>
      <c r="P9" s="28">
        <v>318927</v>
      </c>
      <c r="Q9" s="29">
        <f t="shared" si="21"/>
        <v>22.864528764465099</v>
      </c>
      <c r="R9" s="30">
        <v>10</v>
      </c>
      <c r="S9" s="31">
        <v>12</v>
      </c>
      <c r="T9" s="4">
        <f t="shared" si="22"/>
        <v>0.95641025876213603</v>
      </c>
      <c r="U9" s="29">
        <f t="shared" si="23"/>
        <v>22.864528764465099</v>
      </c>
      <c r="V9" s="28">
        <f t="shared" si="24"/>
        <v>576208.98939328501</v>
      </c>
      <c r="W9" s="5">
        <f t="shared" si="25"/>
        <v>-106134.79133316572</v>
      </c>
      <c r="X9" s="27">
        <v>23081</v>
      </c>
      <c r="Y9" s="28">
        <f t="shared" si="26"/>
        <v>623372.10569868772</v>
      </c>
      <c r="Z9" s="28">
        <v>451141.53004775412</v>
      </c>
      <c r="AA9" s="28">
        <v>172230.57565093361</v>
      </c>
      <c r="AB9" s="29">
        <f t="shared" si="27"/>
        <v>19.546013173075433</v>
      </c>
      <c r="AC9" s="29">
        <f t="shared" si="28"/>
        <v>7.462006657031047</v>
      </c>
      <c r="AD9" s="29">
        <f t="shared" si="29"/>
        <v>27.008019830106484</v>
      </c>
      <c r="AE9" s="29">
        <v>23.069025561069793</v>
      </c>
      <c r="AF9" s="28">
        <v>6336187.2058546636</v>
      </c>
      <c r="AG9" s="28">
        <v>291551</v>
      </c>
      <c r="AH9" s="29">
        <f t="shared" si="30"/>
        <v>21.732688983590052</v>
      </c>
      <c r="AI9" s="30">
        <v>12</v>
      </c>
      <c r="AJ9" s="31">
        <v>12</v>
      </c>
      <c r="AK9" s="4">
        <f t="shared" si="31"/>
        <v>0.94207225728099753</v>
      </c>
      <c r="AL9" s="29">
        <f t="shared" si="32"/>
        <v>21.732688983590052</v>
      </c>
      <c r="AM9" s="28">
        <f t="shared" si="33"/>
        <v>501612.194430242</v>
      </c>
      <c r="AN9" s="32">
        <f t="shared" si="34"/>
        <v>-132828.9941110317</v>
      </c>
      <c r="AO9" s="33">
        <f t="shared" si="14"/>
        <v>26694.202777865983</v>
      </c>
      <c r="AP9" s="10">
        <f t="shared" si="35"/>
        <v>2120</v>
      </c>
    </row>
    <row r="10" spans="1:45" outlineLevel="2" x14ac:dyDescent="0.2">
      <c r="A10" s="21">
        <v>2020</v>
      </c>
      <c r="B10" s="22" t="s">
        <v>60</v>
      </c>
      <c r="C10" s="23">
        <v>80952</v>
      </c>
      <c r="D10" s="24" t="s">
        <v>26</v>
      </c>
      <c r="E10" s="25" t="s">
        <v>69</v>
      </c>
      <c r="F10" s="26" t="s">
        <v>70</v>
      </c>
      <c r="G10" s="27">
        <v>25201</v>
      </c>
      <c r="H10" s="28">
        <f t="shared" si="17"/>
        <v>74376.341316598584</v>
      </c>
      <c r="I10" s="28">
        <v>55348.481750442792</v>
      </c>
      <c r="J10" s="28">
        <v>19027.859566155788</v>
      </c>
      <c r="K10" s="29">
        <f t="shared" si="18"/>
        <v>2.1962811694156104</v>
      </c>
      <c r="L10" s="29">
        <f t="shared" si="19"/>
        <v>0.7550438302510134</v>
      </c>
      <c r="M10" s="29">
        <f t="shared" si="20"/>
        <v>2.9513249996666238</v>
      </c>
      <c r="N10" s="29">
        <v>5.2388213751125328</v>
      </c>
      <c r="O10" s="28">
        <v>1766729.2363791568</v>
      </c>
      <c r="P10" s="28">
        <v>314004</v>
      </c>
      <c r="Q10" s="29">
        <f t="shared" si="21"/>
        <v>5.6264545559265384</v>
      </c>
      <c r="R10" s="30">
        <v>2</v>
      </c>
      <c r="S10" s="31">
        <v>12</v>
      </c>
      <c r="T10" s="4">
        <f t="shared" si="22"/>
        <v>1</v>
      </c>
      <c r="U10" s="29">
        <f t="shared" si="23"/>
        <v>5.2388213751125328</v>
      </c>
      <c r="V10" s="28">
        <f t="shared" si="24"/>
        <v>132023.53747421093</v>
      </c>
      <c r="W10" s="5">
        <f t="shared" si="25"/>
        <v>57647.196157612343</v>
      </c>
      <c r="X10" s="27">
        <v>23081</v>
      </c>
      <c r="Y10" s="28">
        <f t="shared" si="26"/>
        <v>66343.928686167521</v>
      </c>
      <c r="Z10" s="28">
        <v>49073.426522622431</v>
      </c>
      <c r="AA10" s="28">
        <v>17270.502163545083</v>
      </c>
      <c r="AB10" s="29">
        <f t="shared" si="27"/>
        <v>2.1261395313297702</v>
      </c>
      <c r="AC10" s="29">
        <f t="shared" si="28"/>
        <v>0.74825623515207673</v>
      </c>
      <c r="AD10" s="29">
        <f t="shared" si="29"/>
        <v>2.8743957664818476</v>
      </c>
      <c r="AE10" s="29">
        <v>4.9439978512412495</v>
      </c>
      <c r="AF10" s="28">
        <v>1591351.9373966441</v>
      </c>
      <c r="AG10" s="28">
        <v>286847</v>
      </c>
      <c r="AH10" s="29">
        <f t="shared" si="30"/>
        <v>5.5477377744813232</v>
      </c>
      <c r="AI10" s="30">
        <v>2</v>
      </c>
      <c r="AJ10" s="31">
        <v>12</v>
      </c>
      <c r="AK10" s="4">
        <f t="shared" si="31"/>
        <v>1</v>
      </c>
      <c r="AL10" s="29">
        <f t="shared" si="32"/>
        <v>4.9439978512412495</v>
      </c>
      <c r="AM10" s="28">
        <f t="shared" si="33"/>
        <v>114112.41440449927</v>
      </c>
      <c r="AN10" s="32">
        <f t="shared" si="34"/>
        <v>52111.075329089181</v>
      </c>
      <c r="AO10" s="33">
        <f t="shared" si="14"/>
        <v>5536.1208285231623</v>
      </c>
      <c r="AP10" s="10">
        <f t="shared" si="35"/>
        <v>2120</v>
      </c>
    </row>
    <row r="11" spans="1:45" outlineLevel="2" x14ac:dyDescent="0.2">
      <c r="A11" s="21">
        <v>2020</v>
      </c>
      <c r="B11" s="22" t="s">
        <v>60</v>
      </c>
      <c r="C11" s="23">
        <v>80978</v>
      </c>
      <c r="D11" s="24" t="s">
        <v>26</v>
      </c>
      <c r="E11" s="25" t="s">
        <v>71</v>
      </c>
      <c r="F11" s="26" t="s">
        <v>72</v>
      </c>
      <c r="G11" s="27">
        <v>319</v>
      </c>
      <c r="H11" s="28">
        <f t="shared" si="17"/>
        <v>1163321.7106245987</v>
      </c>
      <c r="I11" s="28">
        <v>1015021.7447980407</v>
      </c>
      <c r="J11" s="28">
        <v>148299.96582655792</v>
      </c>
      <c r="K11" s="29">
        <f t="shared" si="18"/>
        <v>3181.8863473292813</v>
      </c>
      <c r="L11" s="29">
        <f t="shared" si="19"/>
        <v>464.89017500488376</v>
      </c>
      <c r="M11" s="29">
        <f t="shared" si="20"/>
        <v>3646.7765223341653</v>
      </c>
      <c r="N11" s="29">
        <v>1360.2022483778296</v>
      </c>
      <c r="O11" s="28">
        <v>8268481.7734241998</v>
      </c>
      <c r="P11" s="28">
        <v>5206</v>
      </c>
      <c r="Q11" s="29">
        <f t="shared" si="21"/>
        <v>1588.2600409958125</v>
      </c>
      <c r="R11" s="30">
        <v>11</v>
      </c>
      <c r="S11" s="31">
        <v>12</v>
      </c>
      <c r="T11" s="4">
        <f t="shared" si="22"/>
        <v>1</v>
      </c>
      <c r="U11" s="29">
        <f t="shared" si="23"/>
        <v>1360.2022483778296</v>
      </c>
      <c r="V11" s="28">
        <f t="shared" si="24"/>
        <v>433904.51723252767</v>
      </c>
      <c r="W11" s="5">
        <f t="shared" si="25"/>
        <v>-729417.19339207094</v>
      </c>
      <c r="X11" s="27">
        <v>278</v>
      </c>
      <c r="Y11" s="28">
        <f t="shared" si="26"/>
        <v>1042057.5803530735</v>
      </c>
      <c r="Z11" s="28">
        <v>906562.001443343</v>
      </c>
      <c r="AA11" s="28">
        <v>135495.57890973057</v>
      </c>
      <c r="AB11" s="29">
        <f t="shared" si="27"/>
        <v>3261.01439368109</v>
      </c>
      <c r="AC11" s="29">
        <f t="shared" si="28"/>
        <v>487.39416874003803</v>
      </c>
      <c r="AD11" s="29">
        <f t="shared" si="29"/>
        <v>3748.408562421128</v>
      </c>
      <c r="AE11" s="29">
        <v>1429.4533816433786</v>
      </c>
      <c r="AF11" s="28">
        <v>7110245.1867192853</v>
      </c>
      <c r="AG11" s="28">
        <v>4158</v>
      </c>
      <c r="AH11" s="29">
        <f t="shared" si="30"/>
        <v>1710.0156774216655</v>
      </c>
      <c r="AI11" s="30">
        <v>11</v>
      </c>
      <c r="AJ11" s="31">
        <v>12</v>
      </c>
      <c r="AK11" s="4">
        <f t="shared" si="31"/>
        <v>1</v>
      </c>
      <c r="AL11" s="29">
        <f t="shared" si="32"/>
        <v>1429.4533816433786</v>
      </c>
      <c r="AM11" s="28">
        <f t="shared" si="33"/>
        <v>397388.04009685927</v>
      </c>
      <c r="AN11" s="32">
        <f t="shared" si="34"/>
        <v>-703275.86209768837</v>
      </c>
      <c r="AO11" s="33">
        <f t="shared" si="14"/>
        <v>-26141.331294382573</v>
      </c>
      <c r="AP11" s="10">
        <f t="shared" si="35"/>
        <v>41</v>
      </c>
    </row>
    <row r="12" spans="1:45" s="48" customFormat="1" ht="16.5" customHeight="1" outlineLevel="1" x14ac:dyDescent="0.2">
      <c r="A12" s="34"/>
      <c r="B12" s="35" t="s">
        <v>73</v>
      </c>
      <c r="C12" s="36"/>
      <c r="D12" s="37"/>
      <c r="E12" s="38"/>
      <c r="F12" s="37"/>
      <c r="G12" s="71"/>
      <c r="H12" s="42"/>
      <c r="I12" s="42"/>
      <c r="J12" s="42"/>
      <c r="K12" s="41"/>
      <c r="L12" s="41"/>
      <c r="M12" s="41"/>
      <c r="N12" s="41"/>
      <c r="O12" s="42"/>
      <c r="P12" s="42"/>
      <c r="Q12" s="41"/>
      <c r="R12" s="43"/>
      <c r="S12" s="44"/>
      <c r="T12" s="45"/>
      <c r="U12" s="40"/>
      <c r="V12" s="39">
        <f>SUBTOTAL(9,V6:V11)</f>
        <v>2941196.6573654269</v>
      </c>
      <c r="W12" s="6">
        <f>SUBTOTAL(9,W6:W11)</f>
        <v>-848001.81702179846</v>
      </c>
      <c r="X12" s="71"/>
      <c r="Y12" s="42"/>
      <c r="Z12" s="42"/>
      <c r="AA12" s="42"/>
      <c r="AB12" s="41"/>
      <c r="AC12" s="41"/>
      <c r="AD12" s="41"/>
      <c r="AE12" s="41"/>
      <c r="AF12" s="42"/>
      <c r="AG12" s="42"/>
      <c r="AH12" s="41"/>
      <c r="AI12" s="43"/>
      <c r="AJ12" s="44"/>
      <c r="AK12" s="45"/>
      <c r="AL12" s="40"/>
      <c r="AM12" s="39">
        <f>SUBTOTAL(9,AM6:AM11)</f>
        <v>2583187.8574478491</v>
      </c>
      <c r="AN12" s="46">
        <f>SUBTOTAL(9,AN6:AN11)</f>
        <v>-939597.18469332345</v>
      </c>
      <c r="AO12" s="47">
        <f t="shared" si="14"/>
        <v>91595.367671524989</v>
      </c>
      <c r="AP12" s="11">
        <v>9.9999999999999995E-8</v>
      </c>
      <c r="AR12" s="20"/>
      <c r="AS12" s="20"/>
    </row>
    <row r="13" spans="1:45" outlineLevel="2" x14ac:dyDescent="0.2">
      <c r="A13" s="21">
        <v>2040</v>
      </c>
      <c r="B13" s="22" t="s">
        <v>74</v>
      </c>
      <c r="C13" s="23">
        <v>77679</v>
      </c>
      <c r="D13" s="24" t="s">
        <v>26</v>
      </c>
      <c r="E13" s="25" t="s">
        <v>75</v>
      </c>
      <c r="F13" s="26" t="s">
        <v>76</v>
      </c>
      <c r="G13" s="27">
        <v>128</v>
      </c>
      <c r="H13" s="28">
        <f t="shared" ref="H13:H18" si="36">I13+J13</f>
        <v>47269.851613140869</v>
      </c>
      <c r="I13" s="28">
        <v>35100.298385076603</v>
      </c>
      <c r="J13" s="28">
        <v>12169.553228064266</v>
      </c>
      <c r="K13" s="29">
        <f t="shared" ref="K13:K18" si="37">I13/G13</f>
        <v>274.22108113341096</v>
      </c>
      <c r="L13" s="29">
        <f t="shared" ref="L13:L18" si="38">J13/G13</f>
        <v>95.074634594252075</v>
      </c>
      <c r="M13" s="29">
        <f t="shared" ref="M13:M18" si="39">H13/G13</f>
        <v>369.29571572766304</v>
      </c>
      <c r="N13" s="29">
        <v>439.68654832536606</v>
      </c>
      <c r="O13" s="28">
        <v>121246.02185977143</v>
      </c>
      <c r="P13" s="28">
        <v>350</v>
      </c>
      <c r="Q13" s="29">
        <f t="shared" ref="Q13:Q18" si="40">O13/P13</f>
        <v>346.41720531363262</v>
      </c>
      <c r="R13" s="30">
        <v>3</v>
      </c>
      <c r="S13" s="31">
        <v>8</v>
      </c>
      <c r="T13" s="4">
        <f t="shared" ref="T13:T18" si="41">IF(N13=0,1,MIN(Q13/N13,1))</f>
        <v>0.78787310331196547</v>
      </c>
      <c r="U13" s="29">
        <f t="shared" ref="U13:U18" si="42">T13*N13</f>
        <v>346.41720531363262</v>
      </c>
      <c r="V13" s="28">
        <f t="shared" ref="V13:V18" si="43">IF(U13&lt;0,0,G13*U13)</f>
        <v>44341.402280144976</v>
      </c>
      <c r="W13" s="5">
        <f t="shared" ref="W13:W18" si="44">IF(G13=0,-H13*12/12,(V13-H13)*12/12)</f>
        <v>-2928.4493329958932</v>
      </c>
      <c r="X13" s="27">
        <v>128</v>
      </c>
      <c r="Y13" s="28">
        <f t="shared" ref="Y13:Y18" si="45">Z13+AA13</f>
        <v>43005.974228890977</v>
      </c>
      <c r="Z13" s="28">
        <v>31850.158552243665</v>
      </c>
      <c r="AA13" s="28">
        <v>11155.815676647313</v>
      </c>
      <c r="AB13" s="29">
        <f t="shared" ref="AB13:AB18" si="46">Z13/X13</f>
        <v>248.82936368940364</v>
      </c>
      <c r="AC13" s="29">
        <f t="shared" ref="AC13:AC18" si="47">AA13/X13</f>
        <v>87.154809973807133</v>
      </c>
      <c r="AD13" s="29">
        <f t="shared" ref="AD13:AD18" si="48">Y13/X13</f>
        <v>335.98417366321075</v>
      </c>
      <c r="AE13" s="29">
        <v>377.21203647897539</v>
      </c>
      <c r="AF13" s="28">
        <v>107136.49970834381</v>
      </c>
      <c r="AG13" s="28">
        <v>337</v>
      </c>
      <c r="AH13" s="29">
        <f t="shared" ref="AH13:AH18" si="49">AF13/AG13</f>
        <v>317.91246204256322</v>
      </c>
      <c r="AI13" s="30">
        <v>4</v>
      </c>
      <c r="AJ13" s="31">
        <v>8</v>
      </c>
      <c r="AK13" s="4">
        <f t="shared" ref="AK13:AK18" si="50">IF(AE13=0,1,MIN(AH13/AE13,1))</f>
        <v>0.84279511600442436</v>
      </c>
      <c r="AL13" s="29">
        <f t="shared" ref="AL13:AL18" si="51">AK13*AE13</f>
        <v>317.91246204256322</v>
      </c>
      <c r="AM13" s="28">
        <f t="shared" ref="AM13:AM18" si="52">IF(AL13&lt;0,0,X13*AL13)</f>
        <v>40692.795141448092</v>
      </c>
      <c r="AN13" s="32">
        <f t="shared" ref="AN13:AN18" si="53">IF(X13=0,-Y13*12/11,(AM13-Y13)*12/11)</f>
        <v>-2523.4680953922375</v>
      </c>
      <c r="AO13" s="33">
        <f t="shared" si="14"/>
        <v>-404.9812376036557</v>
      </c>
      <c r="AP13" s="10">
        <f t="shared" ref="AP13:AP18" si="54">G13-X13</f>
        <v>0</v>
      </c>
    </row>
    <row r="14" spans="1:45" outlineLevel="2" x14ac:dyDescent="0.2">
      <c r="A14" s="21">
        <v>2040</v>
      </c>
      <c r="B14" s="22" t="s">
        <v>74</v>
      </c>
      <c r="C14" s="23">
        <v>79353</v>
      </c>
      <c r="D14" s="24" t="s">
        <v>26</v>
      </c>
      <c r="E14" s="25" t="s">
        <v>77</v>
      </c>
      <c r="F14" s="26" t="s">
        <v>78</v>
      </c>
      <c r="G14" s="27">
        <v>87477</v>
      </c>
      <c r="H14" s="28">
        <f t="shared" si="36"/>
        <v>152446.50899657788</v>
      </c>
      <c r="I14" s="28">
        <v>123293.65700838895</v>
      </c>
      <c r="J14" s="28">
        <v>29152.851988188922</v>
      </c>
      <c r="K14" s="29">
        <f t="shared" si="37"/>
        <v>1.4094408474043343</v>
      </c>
      <c r="L14" s="29">
        <f t="shared" si="38"/>
        <v>0.33326305186722133</v>
      </c>
      <c r="M14" s="29">
        <f t="shared" si="39"/>
        <v>1.7427038992715558</v>
      </c>
      <c r="N14" s="29">
        <v>1.1865882646131289</v>
      </c>
      <c r="O14" s="28">
        <v>1517921.7106225335</v>
      </c>
      <c r="P14" s="28">
        <v>1312622</v>
      </c>
      <c r="Q14" s="29">
        <f t="shared" si="40"/>
        <v>1.1564042889899251</v>
      </c>
      <c r="R14" s="30">
        <v>12</v>
      </c>
      <c r="S14" s="31">
        <v>12</v>
      </c>
      <c r="T14" s="4">
        <f t="shared" si="41"/>
        <v>0.97456238484454849</v>
      </c>
      <c r="U14" s="29">
        <f t="shared" si="42"/>
        <v>1.1564042889899251</v>
      </c>
      <c r="V14" s="28">
        <f t="shared" si="43"/>
        <v>101158.77798797168</v>
      </c>
      <c r="W14" s="5">
        <f t="shared" si="44"/>
        <v>-51287.731008606184</v>
      </c>
      <c r="X14" s="27">
        <v>78902</v>
      </c>
      <c r="Y14" s="28">
        <f t="shared" si="45"/>
        <v>140066.5230073884</v>
      </c>
      <c r="Z14" s="28">
        <v>113441.40260533046</v>
      </c>
      <c r="AA14" s="28">
        <v>26625.12040205795</v>
      </c>
      <c r="AB14" s="29">
        <f t="shared" si="46"/>
        <v>1.4377506603803509</v>
      </c>
      <c r="AC14" s="29">
        <f t="shared" si="47"/>
        <v>0.33744544374107055</v>
      </c>
      <c r="AD14" s="29">
        <f t="shared" si="48"/>
        <v>1.7751961041214215</v>
      </c>
      <c r="AE14" s="29">
        <v>1.1682217092372644</v>
      </c>
      <c r="AF14" s="28">
        <v>1352427.1851182349</v>
      </c>
      <c r="AG14" s="28">
        <v>1169472</v>
      </c>
      <c r="AH14" s="29">
        <f t="shared" si="49"/>
        <v>1.1564425528086477</v>
      </c>
      <c r="AI14" s="30">
        <v>12</v>
      </c>
      <c r="AJ14" s="31">
        <v>12</v>
      </c>
      <c r="AK14" s="4">
        <f t="shared" si="50"/>
        <v>0.98991701974421675</v>
      </c>
      <c r="AL14" s="29">
        <f t="shared" si="51"/>
        <v>1.1564425528086477</v>
      </c>
      <c r="AM14" s="28">
        <f t="shared" si="52"/>
        <v>91245.630301707919</v>
      </c>
      <c r="AN14" s="32">
        <f t="shared" si="53"/>
        <v>-53259.155678924166</v>
      </c>
      <c r="AO14" s="33">
        <f t="shared" si="14"/>
        <v>1971.4246703179815</v>
      </c>
      <c r="AP14" s="10">
        <f t="shared" si="54"/>
        <v>8575</v>
      </c>
    </row>
    <row r="15" spans="1:45" outlineLevel="2" x14ac:dyDescent="0.2">
      <c r="A15" s="21">
        <v>2040</v>
      </c>
      <c r="B15" s="22" t="s">
        <v>74</v>
      </c>
      <c r="C15" s="23">
        <v>79354</v>
      </c>
      <c r="D15" s="24" t="s">
        <v>26</v>
      </c>
      <c r="E15" s="25" t="s">
        <v>79</v>
      </c>
      <c r="F15" s="26" t="s">
        <v>78</v>
      </c>
      <c r="G15" s="27">
        <v>127891</v>
      </c>
      <c r="H15" s="28">
        <f t="shared" si="36"/>
        <v>422203.07773991214</v>
      </c>
      <c r="I15" s="28">
        <v>347861.72088745923</v>
      </c>
      <c r="J15" s="28">
        <v>74341.356852452911</v>
      </c>
      <c r="K15" s="29">
        <f t="shared" si="37"/>
        <v>2.7199859324538807</v>
      </c>
      <c r="L15" s="29">
        <f t="shared" si="38"/>
        <v>0.58128685249511625</v>
      </c>
      <c r="M15" s="29">
        <f t="shared" si="39"/>
        <v>3.3012727849489969</v>
      </c>
      <c r="N15" s="29">
        <v>3.3498710210615887</v>
      </c>
      <c r="O15" s="28">
        <v>6228583.675696929</v>
      </c>
      <c r="P15" s="28">
        <v>1699628</v>
      </c>
      <c r="Q15" s="29">
        <f t="shared" si="40"/>
        <v>3.6646746674548365</v>
      </c>
      <c r="R15" s="30">
        <v>6</v>
      </c>
      <c r="S15" s="31">
        <v>12</v>
      </c>
      <c r="T15" s="4">
        <f t="shared" si="41"/>
        <v>1</v>
      </c>
      <c r="U15" s="29">
        <f t="shared" si="42"/>
        <v>3.3498710210615887</v>
      </c>
      <c r="V15" s="28">
        <f t="shared" si="43"/>
        <v>428418.35475458764</v>
      </c>
      <c r="W15" s="5">
        <f t="shared" si="44"/>
        <v>6215.277014675492</v>
      </c>
      <c r="X15" s="27">
        <v>117927</v>
      </c>
      <c r="Y15" s="28">
        <f t="shared" si="45"/>
        <v>386954.15389242698</v>
      </c>
      <c r="Z15" s="28">
        <v>318670.19071297685</v>
      </c>
      <c r="AA15" s="28">
        <v>68283.963179450104</v>
      </c>
      <c r="AB15" s="29">
        <f t="shared" si="46"/>
        <v>2.7022665777385741</v>
      </c>
      <c r="AC15" s="29">
        <f t="shared" si="47"/>
        <v>0.5790358711698772</v>
      </c>
      <c r="AD15" s="29">
        <f t="shared" si="48"/>
        <v>3.2813024489084519</v>
      </c>
      <c r="AE15" s="29">
        <v>3.3336579925163345</v>
      </c>
      <c r="AF15" s="28">
        <v>5424545.7977375314</v>
      </c>
      <c r="AG15" s="28">
        <v>1583610</v>
      </c>
      <c r="AH15" s="29">
        <f t="shared" si="49"/>
        <v>3.4254303760001084</v>
      </c>
      <c r="AI15" s="30">
        <v>6</v>
      </c>
      <c r="AJ15" s="31">
        <v>12</v>
      </c>
      <c r="AK15" s="4">
        <f t="shared" si="50"/>
        <v>1</v>
      </c>
      <c r="AL15" s="29">
        <f t="shared" si="51"/>
        <v>3.3336579925163345</v>
      </c>
      <c r="AM15" s="28">
        <f t="shared" si="52"/>
        <v>393128.28608347377</v>
      </c>
      <c r="AN15" s="32">
        <f t="shared" si="53"/>
        <v>6735.4169356873981</v>
      </c>
      <c r="AO15" s="33">
        <f t="shared" si="14"/>
        <v>-520.13992101190615</v>
      </c>
      <c r="AP15" s="10">
        <f t="shared" si="54"/>
        <v>9964</v>
      </c>
      <c r="AS15" s="48"/>
    </row>
    <row r="16" spans="1:45" outlineLevel="2" x14ac:dyDescent="0.2">
      <c r="A16" s="21">
        <v>2040</v>
      </c>
      <c r="B16" s="22" t="s">
        <v>74</v>
      </c>
      <c r="C16" s="23">
        <v>79459</v>
      </c>
      <c r="D16" s="24" t="s">
        <v>26</v>
      </c>
      <c r="E16" s="25" t="s">
        <v>80</v>
      </c>
      <c r="F16" s="26" t="s">
        <v>81</v>
      </c>
      <c r="G16" s="27">
        <v>5531</v>
      </c>
      <c r="H16" s="28">
        <f t="shared" si="36"/>
        <v>111770.79546655055</v>
      </c>
      <c r="I16" s="28">
        <v>83333.531751165865</v>
      </c>
      <c r="J16" s="28">
        <v>28437.263715384684</v>
      </c>
      <c r="K16" s="29">
        <f t="shared" si="37"/>
        <v>15.066630220785729</v>
      </c>
      <c r="L16" s="29">
        <f t="shared" si="38"/>
        <v>5.141432600865067</v>
      </c>
      <c r="M16" s="29">
        <f t="shared" si="39"/>
        <v>20.208062821650795</v>
      </c>
      <c r="N16" s="29">
        <v>17.326616726452365</v>
      </c>
      <c r="O16" s="28">
        <v>1417256.8611938849</v>
      </c>
      <c r="P16" s="28">
        <v>86025</v>
      </c>
      <c r="Q16" s="29">
        <f t="shared" si="40"/>
        <v>16.474941716871662</v>
      </c>
      <c r="R16" s="30">
        <v>11</v>
      </c>
      <c r="S16" s="31">
        <v>12</v>
      </c>
      <c r="T16" s="4">
        <f t="shared" si="41"/>
        <v>0.95084585623225226</v>
      </c>
      <c r="U16" s="29">
        <f t="shared" si="42"/>
        <v>16.474941716871662</v>
      </c>
      <c r="V16" s="28">
        <f t="shared" si="43"/>
        <v>91122.902636017156</v>
      </c>
      <c r="W16" s="5">
        <f t="shared" si="44"/>
        <v>-20647.892830533398</v>
      </c>
      <c r="X16" s="27">
        <v>5082</v>
      </c>
      <c r="Y16" s="28">
        <f t="shared" si="45"/>
        <v>101226.87596747445</v>
      </c>
      <c r="Z16" s="28">
        <v>75281.358007060393</v>
      </c>
      <c r="AA16" s="28">
        <v>25945.517960414054</v>
      </c>
      <c r="AB16" s="29">
        <f t="shared" si="46"/>
        <v>14.81333294117678</v>
      </c>
      <c r="AC16" s="29">
        <f t="shared" si="47"/>
        <v>5.1053754349496367</v>
      </c>
      <c r="AD16" s="29">
        <f t="shared" si="48"/>
        <v>19.918708376126418</v>
      </c>
      <c r="AE16" s="29">
        <v>17.604290411141882</v>
      </c>
      <c r="AF16" s="28">
        <v>1330066.5053505276</v>
      </c>
      <c r="AG16" s="28">
        <v>76902</v>
      </c>
      <c r="AH16" s="29">
        <f t="shared" si="49"/>
        <v>17.29560356493365</v>
      </c>
      <c r="AI16" s="30">
        <v>10</v>
      </c>
      <c r="AJ16" s="31">
        <v>12</v>
      </c>
      <c r="AK16" s="4">
        <f t="shared" si="50"/>
        <v>0.9824652491523963</v>
      </c>
      <c r="AL16" s="29">
        <f t="shared" si="51"/>
        <v>17.29560356493365</v>
      </c>
      <c r="AM16" s="28">
        <f t="shared" si="52"/>
        <v>87896.257316992807</v>
      </c>
      <c r="AN16" s="32">
        <f t="shared" si="53"/>
        <v>-14542.493073252701</v>
      </c>
      <c r="AO16" s="33">
        <f t="shared" si="14"/>
        <v>-6105.3997572806966</v>
      </c>
      <c r="AP16" s="10">
        <f t="shared" si="54"/>
        <v>449</v>
      </c>
    </row>
    <row r="17" spans="1:45" outlineLevel="2" x14ac:dyDescent="0.2">
      <c r="A17" s="21">
        <v>2040</v>
      </c>
      <c r="B17" s="22" t="s">
        <v>74</v>
      </c>
      <c r="C17" s="23">
        <v>79730</v>
      </c>
      <c r="D17" s="24" t="s">
        <v>26</v>
      </c>
      <c r="E17" s="25" t="s">
        <v>82</v>
      </c>
      <c r="F17" s="26" t="s">
        <v>83</v>
      </c>
      <c r="G17" s="27">
        <v>1579</v>
      </c>
      <c r="H17" s="28">
        <f t="shared" si="36"/>
        <v>32852.113505416775</v>
      </c>
      <c r="I17" s="28">
        <v>27001.751584883776</v>
      </c>
      <c r="J17" s="28">
        <v>5850.3619205329987</v>
      </c>
      <c r="K17" s="29">
        <f t="shared" si="37"/>
        <v>17.100539319115754</v>
      </c>
      <c r="L17" s="29">
        <f t="shared" si="38"/>
        <v>3.7051057128138054</v>
      </c>
      <c r="M17" s="29">
        <f t="shared" si="39"/>
        <v>20.805645031929561</v>
      </c>
      <c r="N17" s="29">
        <v>19.669164605354773</v>
      </c>
      <c r="O17" s="28">
        <v>495362.51384228177</v>
      </c>
      <c r="P17" s="28">
        <v>25587</v>
      </c>
      <c r="Q17" s="29">
        <f t="shared" si="40"/>
        <v>19.359929411118216</v>
      </c>
      <c r="R17" s="30">
        <v>9</v>
      </c>
      <c r="S17" s="31">
        <v>12</v>
      </c>
      <c r="T17" s="4">
        <f t="shared" si="41"/>
        <v>0.9842781734536723</v>
      </c>
      <c r="U17" s="29">
        <f t="shared" si="42"/>
        <v>19.359929411118216</v>
      </c>
      <c r="V17" s="28">
        <f t="shared" si="43"/>
        <v>30569.328540155664</v>
      </c>
      <c r="W17" s="5">
        <f t="shared" si="44"/>
        <v>-2282.7849652611112</v>
      </c>
      <c r="X17" s="27">
        <v>1440</v>
      </c>
      <c r="Y17" s="28">
        <f t="shared" si="45"/>
        <v>29888.335523129808</v>
      </c>
      <c r="Z17" s="28">
        <v>24668.07211345579</v>
      </c>
      <c r="AA17" s="28">
        <v>5220.2634096740194</v>
      </c>
      <c r="AB17" s="29">
        <f t="shared" si="46"/>
        <v>17.130605634344299</v>
      </c>
      <c r="AC17" s="29">
        <f t="shared" si="47"/>
        <v>3.6251829233847355</v>
      </c>
      <c r="AD17" s="29">
        <f t="shared" si="48"/>
        <v>20.755788557729034</v>
      </c>
      <c r="AE17" s="29">
        <v>19.382631297051454</v>
      </c>
      <c r="AF17" s="28">
        <v>436693.94789431262</v>
      </c>
      <c r="AG17" s="28">
        <v>23814</v>
      </c>
      <c r="AH17" s="29">
        <f t="shared" si="49"/>
        <v>18.337698324276165</v>
      </c>
      <c r="AI17" s="30">
        <v>9</v>
      </c>
      <c r="AJ17" s="31">
        <v>12</v>
      </c>
      <c r="AK17" s="4">
        <f t="shared" si="50"/>
        <v>0.94608920962479193</v>
      </c>
      <c r="AL17" s="29">
        <f t="shared" si="51"/>
        <v>18.337698324276165</v>
      </c>
      <c r="AM17" s="28">
        <f t="shared" si="52"/>
        <v>26406.285586957678</v>
      </c>
      <c r="AN17" s="32">
        <f t="shared" si="53"/>
        <v>-3798.5999303695967</v>
      </c>
      <c r="AO17" s="33">
        <f t="shared" si="14"/>
        <v>1515.8149651084855</v>
      </c>
      <c r="AP17" s="10">
        <f t="shared" si="54"/>
        <v>139</v>
      </c>
    </row>
    <row r="18" spans="1:45" outlineLevel="2" x14ac:dyDescent="0.2">
      <c r="A18" s="21">
        <v>2040</v>
      </c>
      <c r="B18" s="22" t="s">
        <v>74</v>
      </c>
      <c r="C18" s="23">
        <v>79883</v>
      </c>
      <c r="D18" s="24" t="s">
        <v>26</v>
      </c>
      <c r="E18" s="25" t="s">
        <v>84</v>
      </c>
      <c r="F18" s="26" t="s">
        <v>85</v>
      </c>
      <c r="G18" s="27">
        <v>708</v>
      </c>
      <c r="H18" s="28">
        <f t="shared" si="36"/>
        <v>682407.51926888991</v>
      </c>
      <c r="I18" s="28">
        <v>522998.44931478985</v>
      </c>
      <c r="J18" s="28">
        <v>159409.06995410012</v>
      </c>
      <c r="K18" s="29">
        <f t="shared" si="37"/>
        <v>738.69837473840369</v>
      </c>
      <c r="L18" s="29">
        <f t="shared" si="38"/>
        <v>225.15405360748605</v>
      </c>
      <c r="M18" s="29">
        <f t="shared" si="39"/>
        <v>963.85242834588973</v>
      </c>
      <c r="N18" s="29">
        <v>892.16433033106193</v>
      </c>
      <c r="O18" s="28">
        <v>6884745.103690099</v>
      </c>
      <c r="P18" s="28">
        <v>8101</v>
      </c>
      <c r="Q18" s="29">
        <f t="shared" si="40"/>
        <v>849.86360988644594</v>
      </c>
      <c r="R18" s="30">
        <v>8</v>
      </c>
      <c r="S18" s="31">
        <v>12</v>
      </c>
      <c r="T18" s="4">
        <f t="shared" si="41"/>
        <v>0.9525864025196803</v>
      </c>
      <c r="U18" s="29">
        <f t="shared" si="42"/>
        <v>849.86360988644594</v>
      </c>
      <c r="V18" s="28">
        <f t="shared" si="43"/>
        <v>601703.4357996037</v>
      </c>
      <c r="W18" s="5">
        <f t="shared" si="44"/>
        <v>-80704.083469286212</v>
      </c>
      <c r="X18" s="27">
        <v>649</v>
      </c>
      <c r="Y18" s="28">
        <f t="shared" si="45"/>
        <v>619132.87896682217</v>
      </c>
      <c r="Z18" s="28">
        <v>472829.86605397181</v>
      </c>
      <c r="AA18" s="28">
        <v>146303.01291285033</v>
      </c>
      <c r="AB18" s="29">
        <f t="shared" si="46"/>
        <v>728.55141148531868</v>
      </c>
      <c r="AC18" s="29">
        <f t="shared" si="47"/>
        <v>225.42837120624088</v>
      </c>
      <c r="AD18" s="29">
        <f t="shared" si="48"/>
        <v>953.97978269155954</v>
      </c>
      <c r="AE18" s="29">
        <v>806.35702833811001</v>
      </c>
      <c r="AF18" s="28">
        <v>6005027.3372086398</v>
      </c>
      <c r="AG18" s="28">
        <v>7426</v>
      </c>
      <c r="AH18" s="29">
        <f t="shared" si="49"/>
        <v>808.64898157940206</v>
      </c>
      <c r="AI18" s="30">
        <v>10</v>
      </c>
      <c r="AJ18" s="31">
        <v>12</v>
      </c>
      <c r="AK18" s="4">
        <f t="shared" si="50"/>
        <v>1</v>
      </c>
      <c r="AL18" s="29">
        <f t="shared" si="51"/>
        <v>806.35702833811001</v>
      </c>
      <c r="AM18" s="28">
        <f t="shared" si="52"/>
        <v>523325.71139143337</v>
      </c>
      <c r="AN18" s="32">
        <f t="shared" si="53"/>
        <v>-104516.91008224232</v>
      </c>
      <c r="AO18" s="33">
        <f t="shared" si="14"/>
        <v>23812.826612956109</v>
      </c>
      <c r="AP18" s="10">
        <f t="shared" si="54"/>
        <v>59</v>
      </c>
    </row>
    <row r="19" spans="1:45" s="48" customFormat="1" ht="16.5" customHeight="1" outlineLevel="1" x14ac:dyDescent="0.2">
      <c r="A19" s="34"/>
      <c r="B19" s="35" t="s">
        <v>86</v>
      </c>
      <c r="C19" s="36"/>
      <c r="D19" s="37"/>
      <c r="E19" s="38"/>
      <c r="F19" s="37"/>
      <c r="G19" s="71"/>
      <c r="H19" s="42"/>
      <c r="I19" s="42"/>
      <c r="J19" s="42"/>
      <c r="K19" s="41"/>
      <c r="L19" s="41"/>
      <c r="M19" s="41"/>
      <c r="N19" s="41"/>
      <c r="O19" s="42"/>
      <c r="P19" s="42"/>
      <c r="Q19" s="41"/>
      <c r="R19" s="43"/>
      <c r="S19" s="44"/>
      <c r="T19" s="45"/>
      <c r="U19" s="40"/>
      <c r="V19" s="39">
        <f>SUBTOTAL(9,V13:V18)</f>
        <v>1297314.2019984808</v>
      </c>
      <c r="W19" s="6">
        <f>SUBTOTAL(9,W13:W18)</f>
        <v>-151635.66459200732</v>
      </c>
      <c r="X19" s="71"/>
      <c r="Y19" s="42"/>
      <c r="Z19" s="42"/>
      <c r="AA19" s="42"/>
      <c r="AB19" s="41"/>
      <c r="AC19" s="41"/>
      <c r="AD19" s="41"/>
      <c r="AE19" s="41"/>
      <c r="AF19" s="42"/>
      <c r="AG19" s="42"/>
      <c r="AH19" s="41"/>
      <c r="AI19" s="43"/>
      <c r="AJ19" s="44"/>
      <c r="AK19" s="45"/>
      <c r="AL19" s="40"/>
      <c r="AM19" s="39">
        <f>SUBTOTAL(9,AM13:AM18)</f>
        <v>1162694.9658220136</v>
      </c>
      <c r="AN19" s="46">
        <f>SUBTOTAL(9,AN13:AN18)</f>
        <v>-171905.20992449363</v>
      </c>
      <c r="AO19" s="47">
        <f t="shared" si="14"/>
        <v>20269.545332486305</v>
      </c>
      <c r="AP19" s="11">
        <v>9.9999999999999995E-8</v>
      </c>
      <c r="AR19" s="20"/>
      <c r="AS19" s="20"/>
    </row>
    <row r="20" spans="1:45" outlineLevel="2" x14ac:dyDescent="0.2">
      <c r="A20" s="21">
        <v>2061</v>
      </c>
      <c r="B20" s="22" t="s">
        <v>24</v>
      </c>
      <c r="C20" s="23">
        <v>61531</v>
      </c>
      <c r="D20" s="24" t="s">
        <v>26</v>
      </c>
      <c r="E20" s="25" t="s">
        <v>87</v>
      </c>
      <c r="F20" s="26" t="s">
        <v>88</v>
      </c>
      <c r="G20" s="27">
        <v>305</v>
      </c>
      <c r="H20" s="28">
        <f t="shared" ref="H20:H21" si="55">I20+J20</f>
        <v>59476.159304423731</v>
      </c>
      <c r="I20" s="28">
        <v>49521.806912254979</v>
      </c>
      <c r="J20" s="28">
        <v>9954.352392168752</v>
      </c>
      <c r="K20" s="29">
        <f t="shared" ref="K20:K21" si="56">I20/G20</f>
        <v>162.36658004018025</v>
      </c>
      <c r="L20" s="29">
        <f t="shared" ref="L20:L21" si="57">J20/G20</f>
        <v>32.637220957930332</v>
      </c>
      <c r="M20" s="29">
        <f t="shared" ref="M20:M21" si="58">H20/G20</f>
        <v>195.00380099811059</v>
      </c>
      <c r="N20" s="29">
        <v>191.3545975986496</v>
      </c>
      <c r="O20" s="28">
        <v>1074399.4642985694</v>
      </c>
      <c r="P20" s="28">
        <v>5354</v>
      </c>
      <c r="Q20" s="29">
        <f t="shared" ref="Q20:Q21" si="59">O20/P20</f>
        <v>200.67229441512316</v>
      </c>
      <c r="R20" s="30">
        <v>7</v>
      </c>
      <c r="S20" s="31">
        <v>12</v>
      </c>
      <c r="T20" s="4">
        <f t="shared" ref="T20:T21" si="60">IF(N20=0,1,MIN(Q20/N20,1))</f>
        <v>1</v>
      </c>
      <c r="U20" s="29">
        <f t="shared" ref="U20:U21" si="61">T20*N20</f>
        <v>191.3545975986496</v>
      </c>
      <c r="V20" s="28">
        <f>IF(U20&lt;0,0,G20*U20)</f>
        <v>58363.152267588128</v>
      </c>
      <c r="W20" s="5">
        <f>IF(G20=0,-H20*12/12,(V20-H20)*12/12)</f>
        <v>-1113.0070368356028</v>
      </c>
      <c r="X20" s="27">
        <v>286</v>
      </c>
      <c r="Y20" s="28">
        <f t="shared" ref="Y20:Y21" si="62">Z20+AA20</f>
        <v>52844.0699946471</v>
      </c>
      <c r="Z20" s="28">
        <v>43470.375022188076</v>
      </c>
      <c r="AA20" s="28">
        <v>9373.6949724590231</v>
      </c>
      <c r="AB20" s="29">
        <f t="shared" ref="AB20:AB21" si="63">Z20/X20</f>
        <v>151.99431825939888</v>
      </c>
      <c r="AC20" s="29">
        <f t="shared" ref="AC20:AC21" si="64">AA20/X20</f>
        <v>32.775157246360223</v>
      </c>
      <c r="AD20" s="29">
        <f t="shared" ref="AD20:AD21" si="65">Y20/X20</f>
        <v>184.76947550575909</v>
      </c>
      <c r="AE20" s="29">
        <v>181.22798857703521</v>
      </c>
      <c r="AF20" s="28">
        <v>973006.76904965995</v>
      </c>
      <c r="AG20" s="28">
        <v>4982</v>
      </c>
      <c r="AH20" s="29">
        <f t="shared" ref="AH20:AH21" si="66">AF20/AG20</f>
        <v>195.30444982931755</v>
      </c>
      <c r="AI20" s="30">
        <v>7</v>
      </c>
      <c r="AJ20" s="31">
        <v>12</v>
      </c>
      <c r="AK20" s="4">
        <f t="shared" ref="AK20:AK21" si="67">IF(AE20=0,1,MIN(AH20/AE20,1))</f>
        <v>1</v>
      </c>
      <c r="AL20" s="29">
        <f t="shared" ref="AL20:AL21" si="68">AK20*AE20</f>
        <v>181.22798857703521</v>
      </c>
      <c r="AM20" s="28">
        <f>IF(AL20&lt;0,0,X20*AL20)</f>
        <v>51831.204733032071</v>
      </c>
      <c r="AN20" s="32">
        <f>IF(X20=0,-Y20*12/11,(AM20-Y20)*12/11)</f>
        <v>-1104.9439217618492</v>
      </c>
      <c r="AO20" s="33">
        <f t="shared" si="14"/>
        <v>-8.0631150737535791</v>
      </c>
      <c r="AP20" s="10">
        <f>G20-X20</f>
        <v>19</v>
      </c>
    </row>
    <row r="21" spans="1:45" outlineLevel="2" x14ac:dyDescent="0.2">
      <c r="A21" s="21">
        <v>2061</v>
      </c>
      <c r="B21" s="22" t="s">
        <v>24</v>
      </c>
      <c r="C21" s="23">
        <v>78430</v>
      </c>
      <c r="D21" s="24" t="s">
        <v>26</v>
      </c>
      <c r="E21" s="25" t="s">
        <v>89</v>
      </c>
      <c r="F21" s="26" t="s">
        <v>25</v>
      </c>
      <c r="G21" s="27">
        <v>1073</v>
      </c>
      <c r="H21" s="28">
        <f t="shared" si="55"/>
        <v>303261.87911448628</v>
      </c>
      <c r="I21" s="28">
        <v>267598.99327619525</v>
      </c>
      <c r="J21" s="28">
        <v>35662.885838291033</v>
      </c>
      <c r="K21" s="29">
        <f t="shared" si="56"/>
        <v>249.39328357520526</v>
      </c>
      <c r="L21" s="29">
        <f t="shared" si="57"/>
        <v>33.236613083216248</v>
      </c>
      <c r="M21" s="29">
        <f t="shared" si="58"/>
        <v>282.6298966584215</v>
      </c>
      <c r="N21" s="29">
        <v>277.29122614181398</v>
      </c>
      <c r="O21" s="28">
        <v>3935897.9692332614</v>
      </c>
      <c r="P21" s="28">
        <v>14254</v>
      </c>
      <c r="Q21" s="29">
        <f t="shared" si="59"/>
        <v>276.12585724942204</v>
      </c>
      <c r="R21" s="30">
        <v>8</v>
      </c>
      <c r="S21" s="31">
        <v>12</v>
      </c>
      <c r="T21" s="4">
        <f t="shared" si="60"/>
        <v>0.9957973106159661</v>
      </c>
      <c r="U21" s="29">
        <f t="shared" si="61"/>
        <v>276.12585724942204</v>
      </c>
      <c r="V21" s="28">
        <f>IF(U21&lt;0,0,G21*U21)</f>
        <v>296283.04482862988</v>
      </c>
      <c r="W21" s="5">
        <f>IF(G21=0,-H21*12/12,(V21-H21)*12/12)</f>
        <v>-6978.8342858563992</v>
      </c>
      <c r="X21" s="27">
        <v>997</v>
      </c>
      <c r="Y21" s="28">
        <f t="shared" si="62"/>
        <v>265545.57709990832</v>
      </c>
      <c r="Z21" s="28">
        <v>233003.40991650664</v>
      </c>
      <c r="AA21" s="28">
        <v>32542.167183401674</v>
      </c>
      <c r="AB21" s="29">
        <f t="shared" si="63"/>
        <v>233.70452348696756</v>
      </c>
      <c r="AC21" s="29">
        <f t="shared" si="64"/>
        <v>32.640087445738892</v>
      </c>
      <c r="AD21" s="29">
        <f t="shared" si="65"/>
        <v>266.34461093270642</v>
      </c>
      <c r="AE21" s="29">
        <v>273.04976403644423</v>
      </c>
      <c r="AF21" s="28">
        <v>3356981.4990105988</v>
      </c>
      <c r="AG21" s="28">
        <v>13179</v>
      </c>
      <c r="AH21" s="29">
        <f t="shared" si="66"/>
        <v>254.72201980503823</v>
      </c>
      <c r="AI21" s="30">
        <v>5</v>
      </c>
      <c r="AJ21" s="31">
        <v>12</v>
      </c>
      <c r="AK21" s="4">
        <f t="shared" si="67"/>
        <v>0.93287764120184413</v>
      </c>
      <c r="AL21" s="29">
        <f t="shared" si="68"/>
        <v>254.72201980503823</v>
      </c>
      <c r="AM21" s="28">
        <f>IF(AL21&lt;0,0,X21*AL21)</f>
        <v>253957.85374562311</v>
      </c>
      <c r="AN21" s="32">
        <f>IF(X21=0,-Y21*12/11,(AM21-Y21)*12/11)</f>
        <v>-12641.152750129315</v>
      </c>
      <c r="AO21" s="33">
        <f t="shared" si="14"/>
        <v>5662.3184642729157</v>
      </c>
      <c r="AP21" s="10">
        <f>G21-X21</f>
        <v>76</v>
      </c>
    </row>
    <row r="22" spans="1:45" s="48" customFormat="1" ht="16.5" customHeight="1" outlineLevel="1" x14ac:dyDescent="0.2">
      <c r="A22" s="34"/>
      <c r="B22" s="35" t="s">
        <v>52</v>
      </c>
      <c r="C22" s="36"/>
      <c r="D22" s="37"/>
      <c r="E22" s="38"/>
      <c r="F22" s="37"/>
      <c r="G22" s="71"/>
      <c r="H22" s="42"/>
      <c r="I22" s="42"/>
      <c r="J22" s="42"/>
      <c r="K22" s="41"/>
      <c r="L22" s="41"/>
      <c r="M22" s="41"/>
      <c r="N22" s="41"/>
      <c r="O22" s="42"/>
      <c r="P22" s="42"/>
      <c r="Q22" s="41"/>
      <c r="R22" s="43"/>
      <c r="S22" s="44"/>
      <c r="T22" s="45"/>
      <c r="U22" s="40"/>
      <c r="V22" s="39">
        <f>SUBTOTAL(9,V20:V21)</f>
        <v>354646.19709621801</v>
      </c>
      <c r="W22" s="6">
        <f>SUBTOTAL(9,W20:W21)</f>
        <v>-8091.841322692002</v>
      </c>
      <c r="X22" s="71"/>
      <c r="Y22" s="42"/>
      <c r="Z22" s="42"/>
      <c r="AA22" s="42"/>
      <c r="AB22" s="41"/>
      <c r="AC22" s="41"/>
      <c r="AD22" s="41"/>
      <c r="AE22" s="41"/>
      <c r="AF22" s="42"/>
      <c r="AG22" s="42"/>
      <c r="AH22" s="41"/>
      <c r="AI22" s="43"/>
      <c r="AJ22" s="44"/>
      <c r="AK22" s="45"/>
      <c r="AL22" s="40"/>
      <c r="AM22" s="39">
        <f>SUBTOTAL(9,AM20:AM21)</f>
        <v>305789.05847865518</v>
      </c>
      <c r="AN22" s="46">
        <f>SUBTOTAL(9,AN20:AN21)</f>
        <v>-13746.096671891164</v>
      </c>
      <c r="AO22" s="47">
        <f t="shared" si="14"/>
        <v>5654.2553491991621</v>
      </c>
      <c r="AP22" s="11">
        <v>9.9999999999999995E-8</v>
      </c>
      <c r="AR22" s="20"/>
      <c r="AS22" s="20"/>
    </row>
    <row r="23" spans="1:45" outlineLevel="2" x14ac:dyDescent="0.2">
      <c r="A23" s="21">
        <v>2062</v>
      </c>
      <c r="B23" s="22" t="s">
        <v>28</v>
      </c>
      <c r="C23" s="23">
        <v>76855</v>
      </c>
      <c r="D23" s="24" t="s">
        <v>26</v>
      </c>
      <c r="E23" s="25" t="s">
        <v>90</v>
      </c>
      <c r="F23" s="26" t="s">
        <v>91</v>
      </c>
      <c r="G23" s="27">
        <v>14895</v>
      </c>
      <c r="H23" s="28">
        <f t="shared" ref="H23:H25" si="69">I23+J23</f>
        <v>37399.626552245136</v>
      </c>
      <c r="I23" s="28">
        <v>29072.832927149866</v>
      </c>
      <c r="J23" s="28">
        <v>8326.7936250952716</v>
      </c>
      <c r="K23" s="29">
        <f t="shared" ref="K23:K25" si="70">I23/G23</f>
        <v>1.9518518245820655</v>
      </c>
      <c r="L23" s="29">
        <f t="shared" ref="L23:L25" si="71">J23/G23</f>
        <v>0.55903280463882321</v>
      </c>
      <c r="M23" s="29">
        <f t="shared" ref="M23:M25" si="72">H23/G23</f>
        <v>2.5108846292208886</v>
      </c>
      <c r="N23" s="29">
        <v>1.2332325873210195</v>
      </c>
      <c r="O23" s="28">
        <v>1592148.9363675225</v>
      </c>
      <c r="P23" s="28">
        <v>1259658</v>
      </c>
      <c r="Q23" s="29">
        <f t="shared" ref="Q23:Q25" si="73">O23/P23</f>
        <v>1.2639533400077818</v>
      </c>
      <c r="R23" s="30">
        <v>11</v>
      </c>
      <c r="S23" s="31">
        <v>11</v>
      </c>
      <c r="T23" s="4">
        <f t="shared" ref="T23:T25" si="74">IF(N23=0,1,MIN(Q23/N23,1))</f>
        <v>1</v>
      </c>
      <c r="U23" s="29">
        <f t="shared" ref="U23:U25" si="75">T23*N23</f>
        <v>1.2332325873210195</v>
      </c>
      <c r="V23" s="28">
        <f>IF(U23&lt;0,0,G23*U23)</f>
        <v>18368.999388146585</v>
      </c>
      <c r="W23" s="5">
        <f>IF(G23=0,-H23*12/12,(V23-H23)*12/12)</f>
        <v>-19030.627164098551</v>
      </c>
      <c r="X23" s="27">
        <v>14895</v>
      </c>
      <c r="Y23" s="28">
        <f t="shared" ref="Y23:Y25" si="76">Z23+AA23</f>
        <v>34161.687795691592</v>
      </c>
      <c r="Z23" s="28">
        <v>26436.910090584613</v>
      </c>
      <c r="AA23" s="28">
        <v>7724.7777051069761</v>
      </c>
      <c r="AB23" s="29">
        <f t="shared" ref="AB23:AB25" si="77">Z23/X23</f>
        <v>1.7748848667730523</v>
      </c>
      <c r="AC23" s="29">
        <f t="shared" ref="AC23:AC25" si="78">AA23/X23</f>
        <v>0.51861548876179764</v>
      </c>
      <c r="AD23" s="29">
        <f t="shared" ref="AD23:AD25" si="79">Y23/X23</f>
        <v>2.2935003555348503</v>
      </c>
      <c r="AE23" s="29">
        <v>1.2308689892816329</v>
      </c>
      <c r="AF23" s="28">
        <v>1439588.3879799831</v>
      </c>
      <c r="AG23" s="28">
        <v>1153477</v>
      </c>
      <c r="AH23" s="29">
        <f t="shared" ref="AH23:AH25" si="80">AF23/AG23</f>
        <v>1.2480425599990144</v>
      </c>
      <c r="AI23" s="30">
        <v>11</v>
      </c>
      <c r="AJ23" s="31">
        <v>11</v>
      </c>
      <c r="AK23" s="4">
        <f t="shared" ref="AK23:AK25" si="81">IF(AE23=0,1,MIN(AH23/AE23,1))</f>
        <v>1</v>
      </c>
      <c r="AL23" s="29">
        <f t="shared" ref="AL23:AL25" si="82">AK23*AE23</f>
        <v>1.2308689892816329</v>
      </c>
      <c r="AM23" s="28">
        <f>IF(AL23&lt;0,0,X23*AL23)</f>
        <v>18333.793595349922</v>
      </c>
      <c r="AN23" s="32">
        <f>IF(X23=0,-Y23*12/11,(AM23-Y23)*12/11)</f>
        <v>-17266.793673100005</v>
      </c>
      <c r="AO23" s="33">
        <f t="shared" si="14"/>
        <v>-1763.833490998546</v>
      </c>
      <c r="AP23" s="10">
        <f>G23-X23</f>
        <v>0</v>
      </c>
    </row>
    <row r="24" spans="1:45" outlineLevel="2" x14ac:dyDescent="0.2">
      <c r="A24" s="21">
        <v>2062</v>
      </c>
      <c r="B24" s="22" t="s">
        <v>28</v>
      </c>
      <c r="C24" s="23">
        <v>79363</v>
      </c>
      <c r="D24" s="24" t="s">
        <v>26</v>
      </c>
      <c r="E24" s="25" t="s">
        <v>92</v>
      </c>
      <c r="F24" s="26" t="s">
        <v>93</v>
      </c>
      <c r="G24" s="27">
        <v>76817</v>
      </c>
      <c r="H24" s="28">
        <f t="shared" si="69"/>
        <v>100099.84752523125</v>
      </c>
      <c r="I24" s="28">
        <v>95172.103797995893</v>
      </c>
      <c r="J24" s="28">
        <v>4927.7437272353582</v>
      </c>
      <c r="K24" s="29">
        <f t="shared" si="70"/>
        <v>1.2389458557089692</v>
      </c>
      <c r="L24" s="29">
        <f t="shared" si="71"/>
        <v>6.414913010447372E-2</v>
      </c>
      <c r="M24" s="29">
        <f t="shared" si="72"/>
        <v>1.3030949858134431</v>
      </c>
      <c r="N24" s="29">
        <v>1.3760598335517522</v>
      </c>
      <c r="O24" s="28">
        <v>1715234.6289664696</v>
      </c>
      <c r="P24" s="28">
        <v>1255397</v>
      </c>
      <c r="Q24" s="29">
        <f t="shared" si="73"/>
        <v>1.3662886154471212</v>
      </c>
      <c r="R24" s="30">
        <v>3</v>
      </c>
      <c r="S24" s="31">
        <v>11</v>
      </c>
      <c r="T24" s="4">
        <f t="shared" si="74"/>
        <v>0.99289913282374465</v>
      </c>
      <c r="U24" s="29">
        <f t="shared" si="75"/>
        <v>1.3662886154471212</v>
      </c>
      <c r="V24" s="28">
        <f>IF(U24&lt;0,0,G24*U24)</f>
        <v>104954.1925728015</v>
      </c>
      <c r="W24" s="5">
        <f>IF(G24=0,-H24*12/12,(V24-H24)*12/12)</f>
        <v>4854.3450475702557</v>
      </c>
      <c r="X24" s="27">
        <v>73945</v>
      </c>
      <c r="Y24" s="28">
        <f t="shared" si="76"/>
        <v>93215.124432071869</v>
      </c>
      <c r="Z24" s="28">
        <v>88676.495639753863</v>
      </c>
      <c r="AA24" s="28">
        <v>4538.6287923180134</v>
      </c>
      <c r="AB24" s="29">
        <f t="shared" si="77"/>
        <v>1.1992223360572569</v>
      </c>
      <c r="AC24" s="29">
        <f t="shared" si="78"/>
        <v>6.137844062908937E-2</v>
      </c>
      <c r="AD24" s="29">
        <f t="shared" si="79"/>
        <v>1.2606007766863463</v>
      </c>
      <c r="AE24" s="29">
        <v>1.3509449027762341</v>
      </c>
      <c r="AF24" s="28">
        <v>1582845.3504237647</v>
      </c>
      <c r="AG24" s="28">
        <v>1184219</v>
      </c>
      <c r="AH24" s="29">
        <f t="shared" si="80"/>
        <v>1.3366153983543285</v>
      </c>
      <c r="AI24" s="30">
        <v>3</v>
      </c>
      <c r="AJ24" s="31">
        <v>11</v>
      </c>
      <c r="AK24" s="4">
        <f t="shared" si="81"/>
        <v>0.98939297643267465</v>
      </c>
      <c r="AL24" s="29">
        <f t="shared" si="82"/>
        <v>1.3366153983543285</v>
      </c>
      <c r="AM24" s="28">
        <f>IF(AL24&lt;0,0,X24*AL24)</f>
        <v>98836.025631310826</v>
      </c>
      <c r="AN24" s="32">
        <f>IF(X24=0,-Y24*12/11,(AM24-Y24)*12/11)</f>
        <v>6131.8922173515894</v>
      </c>
      <c r="AO24" s="33">
        <f t="shared" si="14"/>
        <v>-1277.5471697813337</v>
      </c>
      <c r="AP24" s="10">
        <f>G24-X24</f>
        <v>2872</v>
      </c>
      <c r="AS24" s="48"/>
    </row>
    <row r="25" spans="1:45" outlineLevel="2" x14ac:dyDescent="0.2">
      <c r="A25" s="21">
        <v>2062</v>
      </c>
      <c r="B25" s="22" t="s">
        <v>28</v>
      </c>
      <c r="C25" s="23">
        <v>80677</v>
      </c>
      <c r="D25" s="24" t="s">
        <v>26</v>
      </c>
      <c r="E25" s="25" t="s">
        <v>94</v>
      </c>
      <c r="F25" s="26" t="s">
        <v>29</v>
      </c>
      <c r="G25" s="27">
        <v>16735</v>
      </c>
      <c r="H25" s="28">
        <f t="shared" si="69"/>
        <v>23835.038347398342</v>
      </c>
      <c r="I25" s="28">
        <v>21978.149206618524</v>
      </c>
      <c r="J25" s="28">
        <v>1856.8891407798169</v>
      </c>
      <c r="K25" s="29">
        <f t="shared" si="70"/>
        <v>1.3133044043393203</v>
      </c>
      <c r="L25" s="29">
        <f t="shared" si="71"/>
        <v>0.11095841892917938</v>
      </c>
      <c r="M25" s="29">
        <f t="shared" si="72"/>
        <v>1.4242628232684997</v>
      </c>
      <c r="N25" s="29">
        <v>1.4860093146701434</v>
      </c>
      <c r="O25" s="28">
        <v>2116326.6564877974</v>
      </c>
      <c r="P25" s="28">
        <v>1385360</v>
      </c>
      <c r="Q25" s="29">
        <f t="shared" si="73"/>
        <v>1.5276366117744105</v>
      </c>
      <c r="R25" s="30">
        <v>3</v>
      </c>
      <c r="S25" s="31">
        <v>12</v>
      </c>
      <c r="T25" s="4">
        <f t="shared" si="74"/>
        <v>1</v>
      </c>
      <c r="U25" s="29">
        <f t="shared" si="75"/>
        <v>1.4860093146701434</v>
      </c>
      <c r="V25" s="28">
        <f>IF(U25&lt;0,0,G25*U25)</f>
        <v>24868.365881004851</v>
      </c>
      <c r="W25" s="5">
        <f>IF(G25=0,-H25*12/12,(V25-H25)*12/12)</f>
        <v>1033.327533606509</v>
      </c>
      <c r="X25" s="27">
        <v>15903</v>
      </c>
      <c r="Y25" s="28">
        <f t="shared" si="76"/>
        <v>21957.951617998831</v>
      </c>
      <c r="Z25" s="28">
        <v>20190.593347199996</v>
      </c>
      <c r="AA25" s="28">
        <v>1767.3582707988353</v>
      </c>
      <c r="AB25" s="29">
        <f t="shared" si="77"/>
        <v>1.2696090893039047</v>
      </c>
      <c r="AC25" s="29">
        <f t="shared" si="78"/>
        <v>0.1111336396150937</v>
      </c>
      <c r="AD25" s="29">
        <f t="shared" si="79"/>
        <v>1.3807427289189984</v>
      </c>
      <c r="AE25" s="29">
        <v>1.4540570668849095</v>
      </c>
      <c r="AF25" s="28">
        <v>1912955.7503059546</v>
      </c>
      <c r="AG25" s="28">
        <v>1270728</v>
      </c>
      <c r="AH25" s="29">
        <f t="shared" si="80"/>
        <v>1.5054014315462905</v>
      </c>
      <c r="AI25" s="30">
        <v>3</v>
      </c>
      <c r="AJ25" s="31">
        <v>12</v>
      </c>
      <c r="AK25" s="4">
        <f t="shared" si="81"/>
        <v>1</v>
      </c>
      <c r="AL25" s="29">
        <f t="shared" si="82"/>
        <v>1.4540570668849095</v>
      </c>
      <c r="AM25" s="28">
        <f>IF(AL25&lt;0,0,X25*AL25)</f>
        <v>23123.869534670717</v>
      </c>
      <c r="AN25" s="32">
        <f>IF(X25=0,-Y25*12/11,(AM25-Y25)*12/11)</f>
        <v>1271.9104545511482</v>
      </c>
      <c r="AO25" s="33">
        <f t="shared" si="14"/>
        <v>-238.58292094463923</v>
      </c>
      <c r="AP25" s="10">
        <f>G25-X25</f>
        <v>832</v>
      </c>
    </row>
    <row r="26" spans="1:45" s="48" customFormat="1" ht="16.5" customHeight="1" outlineLevel="1" x14ac:dyDescent="0.2">
      <c r="A26" s="34"/>
      <c r="B26" s="35" t="s">
        <v>51</v>
      </c>
      <c r="C26" s="36"/>
      <c r="D26" s="37"/>
      <c r="E26" s="38"/>
      <c r="F26" s="37"/>
      <c r="G26" s="71"/>
      <c r="H26" s="42"/>
      <c r="I26" s="42"/>
      <c r="J26" s="42"/>
      <c r="K26" s="41"/>
      <c r="L26" s="41"/>
      <c r="M26" s="41"/>
      <c r="N26" s="41"/>
      <c r="O26" s="42"/>
      <c r="P26" s="42"/>
      <c r="Q26" s="41"/>
      <c r="R26" s="43"/>
      <c r="S26" s="44"/>
      <c r="T26" s="45"/>
      <c r="U26" s="40"/>
      <c r="V26" s="39">
        <f>SUBTOTAL(9,V23:V25)</f>
        <v>148191.55784195295</v>
      </c>
      <c r="W26" s="6">
        <f>SUBTOTAL(9,W23:W25)</f>
        <v>-13142.954582921786</v>
      </c>
      <c r="X26" s="71"/>
      <c r="Y26" s="42"/>
      <c r="Z26" s="42"/>
      <c r="AA26" s="42"/>
      <c r="AB26" s="41"/>
      <c r="AC26" s="41"/>
      <c r="AD26" s="41"/>
      <c r="AE26" s="41"/>
      <c r="AF26" s="42"/>
      <c r="AG26" s="42"/>
      <c r="AH26" s="41"/>
      <c r="AI26" s="43"/>
      <c r="AJ26" s="44"/>
      <c r="AK26" s="45"/>
      <c r="AL26" s="40"/>
      <c r="AM26" s="39">
        <f>SUBTOTAL(9,AM23:AM25)</f>
        <v>140293.68876133146</v>
      </c>
      <c r="AN26" s="46">
        <f>SUBTOTAL(9,AN23:AN25)</f>
        <v>-9862.9910011972679</v>
      </c>
      <c r="AO26" s="47">
        <f t="shared" si="14"/>
        <v>-3279.963581724518</v>
      </c>
      <c r="AP26" s="11">
        <v>9.9999999999999995E-8</v>
      </c>
      <c r="AR26" s="20"/>
      <c r="AS26" s="20"/>
    </row>
    <row r="27" spans="1:45" outlineLevel="2" x14ac:dyDescent="0.2">
      <c r="A27" s="21">
        <v>2063</v>
      </c>
      <c r="B27" s="22" t="s">
        <v>30</v>
      </c>
      <c r="C27" s="23">
        <v>79072</v>
      </c>
      <c r="D27" s="24" t="s">
        <v>26</v>
      </c>
      <c r="E27" s="25" t="s">
        <v>95</v>
      </c>
      <c r="F27" s="26" t="s">
        <v>31</v>
      </c>
      <c r="G27" s="27">
        <v>391</v>
      </c>
      <c r="H27" s="28">
        <f t="shared" ref="H27" si="83">I27+J27</f>
        <v>53406.126812246817</v>
      </c>
      <c r="I27" s="28">
        <v>41822.856176139598</v>
      </c>
      <c r="J27" s="28">
        <v>11583.27063610722</v>
      </c>
      <c r="K27" s="29">
        <f t="shared" ref="K27" si="84">I27/G27</f>
        <v>106.96382653744142</v>
      </c>
      <c r="L27" s="29">
        <f t="shared" ref="L27" si="85">J27/G27</f>
        <v>29.624733084673196</v>
      </c>
      <c r="M27" s="29">
        <f t="shared" ref="M27" si="86">H27/G27</f>
        <v>136.58855962211462</v>
      </c>
      <c r="N27" s="29">
        <v>164.77111823082777</v>
      </c>
      <c r="O27" s="28">
        <v>859230.24208110862</v>
      </c>
      <c r="P27" s="28">
        <v>4040</v>
      </c>
      <c r="Q27" s="29">
        <f t="shared" ref="Q27" si="87">O27/P27</f>
        <v>212.68075299037343</v>
      </c>
      <c r="R27" s="30">
        <v>5</v>
      </c>
      <c r="S27" s="31">
        <v>12</v>
      </c>
      <c r="T27" s="4">
        <f t="shared" ref="T27" si="88">IF(N27=0,1,MIN(Q27/N27,1))</f>
        <v>1</v>
      </c>
      <c r="U27" s="29">
        <f t="shared" ref="U27" si="89">T27*N27</f>
        <v>164.77111823082777</v>
      </c>
      <c r="V27" s="28">
        <f>IF(U27&lt;0,0,G27*U27)</f>
        <v>64425.507228253657</v>
      </c>
      <c r="W27" s="5">
        <f>IF(G27=0,-H27*12/12,(V27-H27)*12/12)</f>
        <v>11019.380416006839</v>
      </c>
      <c r="X27" s="27">
        <v>367</v>
      </c>
      <c r="Y27" s="28">
        <f t="shared" ref="Y27" si="90">Z27+AA27</f>
        <v>48342.84504429825</v>
      </c>
      <c r="Z27" s="28">
        <v>37713.084849538318</v>
      </c>
      <c r="AA27" s="28">
        <v>10629.760194759932</v>
      </c>
      <c r="AB27" s="29">
        <f t="shared" ref="AB27" si="91">Z27/X27</f>
        <v>102.76044918130331</v>
      </c>
      <c r="AC27" s="29">
        <f t="shared" ref="AC27" si="92">AA27/X27</f>
        <v>28.963924236403084</v>
      </c>
      <c r="AD27" s="29">
        <f t="shared" ref="AD27" si="93">Y27/X27</f>
        <v>131.7243734177064</v>
      </c>
      <c r="AE27" s="29">
        <v>144.83032676286774</v>
      </c>
      <c r="AF27" s="28">
        <v>754876.95570532419</v>
      </c>
      <c r="AG27" s="28">
        <v>3873</v>
      </c>
      <c r="AH27" s="29">
        <f t="shared" ref="AH27" si="94">AF27/AG27</f>
        <v>194.90755375815237</v>
      </c>
      <c r="AI27" s="30">
        <v>5</v>
      </c>
      <c r="AJ27" s="31">
        <v>12</v>
      </c>
      <c r="AK27" s="4">
        <f t="shared" ref="AK27" si="95">IF(AE27=0,1,MIN(AH27/AE27,1))</f>
        <v>1</v>
      </c>
      <c r="AL27" s="29">
        <f t="shared" ref="AL27" si="96">AK27*AE27</f>
        <v>144.83032676286774</v>
      </c>
      <c r="AM27" s="28">
        <f>IF(AL27&lt;0,0,X27*AL27)</f>
        <v>53152.729921972459</v>
      </c>
      <c r="AN27" s="32">
        <f>IF(X27=0,-Y27*12/11,(AM27-Y27)*12/11)</f>
        <v>5247.1471392809553</v>
      </c>
      <c r="AO27" s="33">
        <f t="shared" si="14"/>
        <v>5772.233276725884</v>
      </c>
      <c r="AP27" s="10">
        <f>G27-X27</f>
        <v>24</v>
      </c>
    </row>
    <row r="28" spans="1:45" s="48" customFormat="1" ht="16.5" customHeight="1" outlineLevel="1" x14ac:dyDescent="0.2">
      <c r="A28" s="34"/>
      <c r="B28" s="35" t="s">
        <v>50</v>
      </c>
      <c r="C28" s="36"/>
      <c r="D28" s="37"/>
      <c r="E28" s="38"/>
      <c r="F28" s="37"/>
      <c r="G28" s="71"/>
      <c r="H28" s="42"/>
      <c r="I28" s="42"/>
      <c r="J28" s="42"/>
      <c r="K28" s="41"/>
      <c r="L28" s="41"/>
      <c r="M28" s="41"/>
      <c r="N28" s="41"/>
      <c r="O28" s="42"/>
      <c r="P28" s="42"/>
      <c r="Q28" s="41"/>
      <c r="R28" s="43"/>
      <c r="S28" s="44"/>
      <c r="T28" s="45"/>
      <c r="U28" s="40"/>
      <c r="V28" s="39">
        <f>SUBTOTAL(9,V27:V27)</f>
        <v>64425.507228253657</v>
      </c>
      <c r="W28" s="6">
        <f>SUBTOTAL(9,W27:W27)</f>
        <v>11019.380416006839</v>
      </c>
      <c r="X28" s="71"/>
      <c r="Y28" s="42"/>
      <c r="Z28" s="42"/>
      <c r="AA28" s="42"/>
      <c r="AB28" s="41"/>
      <c r="AC28" s="41"/>
      <c r="AD28" s="41"/>
      <c r="AE28" s="41"/>
      <c r="AF28" s="42"/>
      <c r="AG28" s="42"/>
      <c r="AH28" s="41"/>
      <c r="AI28" s="43"/>
      <c r="AJ28" s="44"/>
      <c r="AK28" s="45"/>
      <c r="AL28" s="40"/>
      <c r="AM28" s="39">
        <f>SUBTOTAL(9,AM27:AM27)</f>
        <v>53152.729921972459</v>
      </c>
      <c r="AN28" s="46">
        <f>SUBTOTAL(9,AN27:AN27)</f>
        <v>5247.1471392809553</v>
      </c>
      <c r="AO28" s="47">
        <f t="shared" si="14"/>
        <v>5772.233276725884</v>
      </c>
      <c r="AP28" s="11">
        <v>9.9999999999999995E-8</v>
      </c>
      <c r="AR28" s="20"/>
      <c r="AS28" s="20"/>
    </row>
    <row r="29" spans="1:45" outlineLevel="2" x14ac:dyDescent="0.2">
      <c r="A29" s="21">
        <v>3050</v>
      </c>
      <c r="B29" s="22" t="s">
        <v>33</v>
      </c>
      <c r="C29" s="23">
        <v>79900</v>
      </c>
      <c r="D29" s="24" t="s">
        <v>26</v>
      </c>
      <c r="E29" s="25" t="s">
        <v>96</v>
      </c>
      <c r="F29" s="26" t="s">
        <v>97</v>
      </c>
      <c r="G29" s="27">
        <v>1917</v>
      </c>
      <c r="H29" s="28">
        <f t="shared" ref="H29:H30" si="97">I29+J29</f>
        <v>103629.90157433462</v>
      </c>
      <c r="I29" s="28">
        <v>102850.03694244759</v>
      </c>
      <c r="J29" s="28">
        <v>779.86463188703692</v>
      </c>
      <c r="K29" s="29">
        <f t="shared" ref="K29:K30" si="98">I29/G29</f>
        <v>53.651558133775481</v>
      </c>
      <c r="L29" s="29">
        <f t="shared" ref="L29:L30" si="99">J29/G29</f>
        <v>0.4068151444376823</v>
      </c>
      <c r="M29" s="29">
        <f t="shared" ref="M29:M30" si="100">H29/G29</f>
        <v>54.058373278213161</v>
      </c>
      <c r="N29" s="29">
        <v>51.483002153617207</v>
      </c>
      <c r="O29" s="28">
        <v>1797909.7524218769</v>
      </c>
      <c r="P29" s="28">
        <v>37232</v>
      </c>
      <c r="Q29" s="29">
        <f t="shared" ref="Q29:Q30" si="101">O29/P29</f>
        <v>48.289368081808036</v>
      </c>
      <c r="R29" s="30">
        <v>8</v>
      </c>
      <c r="S29" s="31">
        <v>12</v>
      </c>
      <c r="T29" s="4">
        <f>IF(N29=0,1,MIN(Q29/N29,1))</f>
        <v>0.93796721367802394</v>
      </c>
      <c r="U29" s="29">
        <f t="shared" ref="U29:U30" si="102">T29*N29</f>
        <v>48.289368081808036</v>
      </c>
      <c r="V29" s="28">
        <f>IF(U29&lt;0,0,G29*U29)</f>
        <v>92570.718612826007</v>
      </c>
      <c r="W29" s="5">
        <f>IF(G29=0,-H29*12/12,(V29-H29)*12/12)</f>
        <v>-11059.182961508617</v>
      </c>
      <c r="X29" s="27">
        <v>1783</v>
      </c>
      <c r="Y29" s="28">
        <f t="shared" ref="Y29:Y30" si="103">Z29+AA29</f>
        <v>57131.983484121127</v>
      </c>
      <c r="Z29" s="28">
        <v>56396.153709053448</v>
      </c>
      <c r="AA29" s="28">
        <v>735.82977506767702</v>
      </c>
      <c r="AB29" s="29">
        <f t="shared" ref="AB29:AB30" si="104">Z29/X29</f>
        <v>31.629923560882471</v>
      </c>
      <c r="AC29" s="29">
        <f t="shared" ref="AC29:AC30" si="105">AA29/X29</f>
        <v>0.41269196582595458</v>
      </c>
      <c r="AD29" s="29">
        <f t="shared" ref="AD29:AD30" si="106">Y29/X29</f>
        <v>32.042615526708431</v>
      </c>
      <c r="AE29" s="29">
        <v>50.620360837474308</v>
      </c>
      <c r="AF29" s="28">
        <v>1272958.7751438264</v>
      </c>
      <c r="AG29" s="28">
        <v>27258</v>
      </c>
      <c r="AH29" s="29">
        <f t="shared" ref="AH29:AH30" si="107">AF29/AG29</f>
        <v>46.70037329018367</v>
      </c>
      <c r="AI29" s="30">
        <v>3</v>
      </c>
      <c r="AJ29" s="31">
        <v>12</v>
      </c>
      <c r="AK29" s="4">
        <f>IF(AE29=0,1,MIN(AH29/AE29,1))</f>
        <v>0.92256105088076201</v>
      </c>
      <c r="AL29" s="29">
        <f t="shared" ref="AL29:AL30" si="108">AK29*AE29</f>
        <v>46.70037329018367</v>
      </c>
      <c r="AM29" s="28">
        <f>IF(AL29&lt;0,0,X29*AL29)</f>
        <v>83266.765576397476</v>
      </c>
      <c r="AN29" s="32">
        <f>IF(X29=0,-Y29*12/11,(AM29-Y29)*12/11)</f>
        <v>28510.671373392383</v>
      </c>
      <c r="AO29" s="33">
        <f t="shared" si="14"/>
        <v>-39569.854334901</v>
      </c>
      <c r="AP29" s="10">
        <f>G29-X29</f>
        <v>134</v>
      </c>
      <c r="AS29" s="48"/>
    </row>
    <row r="30" spans="1:45" outlineLevel="2" x14ac:dyDescent="0.2">
      <c r="A30" s="21">
        <v>3050</v>
      </c>
      <c r="B30" s="22" t="s">
        <v>33</v>
      </c>
      <c r="C30" s="23">
        <v>81126</v>
      </c>
      <c r="D30" s="24" t="s">
        <v>26</v>
      </c>
      <c r="E30" s="25" t="s">
        <v>98</v>
      </c>
      <c r="F30" s="26" t="s">
        <v>146</v>
      </c>
      <c r="G30" s="27">
        <v>11095</v>
      </c>
      <c r="H30" s="28">
        <f t="shared" si="97"/>
        <v>582459.99173095473</v>
      </c>
      <c r="I30" s="28">
        <v>509111.11228279921</v>
      </c>
      <c r="J30" s="28">
        <v>73348.879448155552</v>
      </c>
      <c r="K30" s="29">
        <f t="shared" si="98"/>
        <v>45.886535582045894</v>
      </c>
      <c r="L30" s="29">
        <f t="shared" si="99"/>
        <v>6.6109850786981124</v>
      </c>
      <c r="M30" s="29">
        <f t="shared" si="100"/>
        <v>52.497520660744001</v>
      </c>
      <c r="N30" s="29">
        <v>56.814431628527394</v>
      </c>
      <c r="O30" s="28">
        <v>7270768.4632948767</v>
      </c>
      <c r="P30" s="28">
        <v>124182</v>
      </c>
      <c r="Q30" s="29">
        <f t="shared" si="101"/>
        <v>58.549294288180867</v>
      </c>
      <c r="R30" s="30">
        <v>4</v>
      </c>
      <c r="S30" s="31">
        <v>12</v>
      </c>
      <c r="T30" s="4">
        <f>IF(N30=0,1,MIN(Q30/N30,1))</f>
        <v>1</v>
      </c>
      <c r="U30" s="29">
        <f t="shared" si="102"/>
        <v>56.814431628527394</v>
      </c>
      <c r="V30" s="28">
        <f>IF(U30&lt;0,0,G30*U30)</f>
        <v>630356.11891851143</v>
      </c>
      <c r="W30" s="5">
        <f>IF(G30=0,-H30*12/12,(V30-H30)*12/12)</f>
        <v>47896.127187556704</v>
      </c>
      <c r="X30" s="27">
        <v>6072</v>
      </c>
      <c r="Y30" s="28">
        <f t="shared" si="103"/>
        <v>371652.32942712907</v>
      </c>
      <c r="Z30" s="28">
        <v>323541.76728830836</v>
      </c>
      <c r="AA30" s="28">
        <v>48110.562138820715</v>
      </c>
      <c r="AB30" s="29">
        <f t="shared" si="104"/>
        <v>53.284217274095582</v>
      </c>
      <c r="AC30" s="29">
        <f t="shared" si="105"/>
        <v>7.9233468608071007</v>
      </c>
      <c r="AD30" s="29">
        <f t="shared" si="106"/>
        <v>61.207564134902675</v>
      </c>
      <c r="AE30" s="29">
        <v>57.729268584254896</v>
      </c>
      <c r="AF30" s="28">
        <v>6292074.7526398543</v>
      </c>
      <c r="AG30" s="28">
        <v>110744</v>
      </c>
      <c r="AH30" s="29">
        <f t="shared" si="107"/>
        <v>56.816394139997243</v>
      </c>
      <c r="AI30" s="30">
        <v>8</v>
      </c>
      <c r="AJ30" s="31">
        <v>12</v>
      </c>
      <c r="AK30" s="4">
        <f>IF(AE30=0,1,MIN(AH30/AE30,1))</f>
        <v>0.98418697366786612</v>
      </c>
      <c r="AL30" s="29">
        <f t="shared" si="108"/>
        <v>56.816394139997243</v>
      </c>
      <c r="AM30" s="28">
        <f>IF(AL30&lt;0,0,X30*AL30)</f>
        <v>344989.14521806326</v>
      </c>
      <c r="AN30" s="32">
        <f>IF(X30=0,-Y30*12/11,(AM30-Y30)*12/11)</f>
        <v>-29087.110046253601</v>
      </c>
      <c r="AO30" s="33">
        <f t="shared" si="14"/>
        <v>76983.237233810301</v>
      </c>
      <c r="AP30" s="10">
        <f>G30-X30</f>
        <v>5023</v>
      </c>
    </row>
    <row r="31" spans="1:45" s="48" customFormat="1" ht="16.5" customHeight="1" outlineLevel="1" x14ac:dyDescent="0.2">
      <c r="A31" s="34"/>
      <c r="B31" s="35" t="s">
        <v>34</v>
      </c>
      <c r="C31" s="36"/>
      <c r="D31" s="37"/>
      <c r="E31" s="38"/>
      <c r="F31" s="37"/>
      <c r="G31" s="71"/>
      <c r="H31" s="42"/>
      <c r="I31" s="42"/>
      <c r="J31" s="42"/>
      <c r="K31" s="41"/>
      <c r="L31" s="41"/>
      <c r="M31" s="41"/>
      <c r="N31" s="41"/>
      <c r="O31" s="42"/>
      <c r="P31" s="42"/>
      <c r="Q31" s="41"/>
      <c r="R31" s="43"/>
      <c r="S31" s="44"/>
      <c r="T31" s="45"/>
      <c r="U31" s="40"/>
      <c r="V31" s="39">
        <f>SUBTOTAL(9,V29:V30)</f>
        <v>722926.8375313374</v>
      </c>
      <c r="W31" s="6">
        <f>SUBTOTAL(9,W29:W30)</f>
        <v>36836.944226048086</v>
      </c>
      <c r="X31" s="71"/>
      <c r="Y31" s="42"/>
      <c r="Z31" s="42"/>
      <c r="AA31" s="42"/>
      <c r="AB31" s="41"/>
      <c r="AC31" s="41"/>
      <c r="AD31" s="41"/>
      <c r="AE31" s="41"/>
      <c r="AF31" s="42"/>
      <c r="AG31" s="42"/>
      <c r="AH31" s="41"/>
      <c r="AI31" s="43"/>
      <c r="AJ31" s="44"/>
      <c r="AK31" s="45"/>
      <c r="AL31" s="40"/>
      <c r="AM31" s="39">
        <f>SUBTOTAL(9,AM29:AM30)</f>
        <v>428255.91079446074</v>
      </c>
      <c r="AN31" s="46">
        <f>SUBTOTAL(9,AN29:AN30)</f>
        <v>-576.43867286121895</v>
      </c>
      <c r="AO31" s="47">
        <f t="shared" si="14"/>
        <v>37413.382898909302</v>
      </c>
      <c r="AP31" s="11">
        <v>9.9999999999999995E-8</v>
      </c>
      <c r="AR31" s="20"/>
      <c r="AS31" s="20"/>
    </row>
    <row r="32" spans="1:45" outlineLevel="2" x14ac:dyDescent="0.2">
      <c r="A32" s="21">
        <v>3070</v>
      </c>
      <c r="B32" s="22" t="s">
        <v>35</v>
      </c>
      <c r="C32" s="23">
        <v>63133</v>
      </c>
      <c r="D32" s="24" t="s">
        <v>26</v>
      </c>
      <c r="E32" s="25" t="s">
        <v>99</v>
      </c>
      <c r="F32" s="26" t="s">
        <v>100</v>
      </c>
      <c r="G32" s="27">
        <v>4</v>
      </c>
      <c r="H32" s="28">
        <f t="shared" ref="H32" si="109">I32+J32</f>
        <v>986.23121356486502</v>
      </c>
      <c r="I32" s="28">
        <v>940.13116608412702</v>
      </c>
      <c r="J32" s="28">
        <v>46.100047480737956</v>
      </c>
      <c r="K32" s="29">
        <f t="shared" ref="K32" si="110">I32/G32</f>
        <v>235.03279152103175</v>
      </c>
      <c r="L32" s="29">
        <f t="shared" ref="L32" si="111">J32/G32</f>
        <v>11.525011870184489</v>
      </c>
      <c r="M32" s="29">
        <f t="shared" ref="M32" si="112">H32/G32</f>
        <v>246.55780339121625</v>
      </c>
      <c r="N32" s="29">
        <v>282.08298116865205</v>
      </c>
      <c r="O32" s="28">
        <v>94295.373531110366</v>
      </c>
      <c r="P32" s="28">
        <v>74</v>
      </c>
      <c r="Q32" s="29">
        <f t="shared" ref="Q32" si="113">O32/P32</f>
        <v>1274.2618044744645</v>
      </c>
      <c r="R32" s="30">
        <v>3</v>
      </c>
      <c r="S32" s="31">
        <v>7</v>
      </c>
      <c r="T32" s="4">
        <f t="shared" ref="T32" si="114">IF(N32=0,1,MIN(Q32/N32,1))</f>
        <v>1</v>
      </c>
      <c r="U32" s="29">
        <f t="shared" ref="U32" si="115">T32*N32</f>
        <v>282.08298116865205</v>
      </c>
      <c r="V32" s="28">
        <f>IF(U32&lt;0,0,G32*U32)</f>
        <v>1128.3319246746082</v>
      </c>
      <c r="W32" s="5">
        <f>IF(G32=0,-H32*12/12,(V32-H32)*12/12)</f>
        <v>142.1007111097432</v>
      </c>
      <c r="X32" s="27">
        <v>4</v>
      </c>
      <c r="Y32" s="28">
        <f t="shared" ref="Y32" si="116">Z32+AA32</f>
        <v>802.89297836036189</v>
      </c>
      <c r="Z32" s="28">
        <v>760.35292759983861</v>
      </c>
      <c r="AA32" s="28">
        <v>42.540050760523314</v>
      </c>
      <c r="AB32" s="29">
        <f t="shared" ref="AB32" si="117">Z32/X32</f>
        <v>190.08823189995965</v>
      </c>
      <c r="AC32" s="29">
        <f t="shared" ref="AC32" si="118">AA32/X32</f>
        <v>10.635012690130829</v>
      </c>
      <c r="AD32" s="29">
        <f t="shared" ref="AD32" si="119">Y32/X32</f>
        <v>200.72324459009047</v>
      </c>
      <c r="AE32" s="29">
        <v>334.39399855900473</v>
      </c>
      <c r="AF32" s="28">
        <v>90512.466769265884</v>
      </c>
      <c r="AG32" s="28">
        <v>70</v>
      </c>
      <c r="AH32" s="29">
        <f t="shared" ref="AH32" si="120">AF32/AG32</f>
        <v>1293.0352395609411</v>
      </c>
      <c r="AI32" s="30">
        <v>3</v>
      </c>
      <c r="AJ32" s="31">
        <v>7</v>
      </c>
      <c r="AK32" s="4">
        <f t="shared" ref="AK32" si="121">IF(AE32=0,1,MIN(AH32/AE32,1))</f>
        <v>1</v>
      </c>
      <c r="AL32" s="29">
        <f t="shared" ref="AL32" si="122">AK32*AE32</f>
        <v>334.39399855900473</v>
      </c>
      <c r="AM32" s="28">
        <f>IF(AL32&lt;0,0,X32*AL32)</f>
        <v>1337.5759942360189</v>
      </c>
      <c r="AN32" s="32">
        <f>IF(X32=0,-Y32*12/11,(AM32-Y32)*12/11)</f>
        <v>583.29056277344398</v>
      </c>
      <c r="AO32" s="33">
        <f t="shared" si="14"/>
        <v>-441.18985166370078</v>
      </c>
      <c r="AP32" s="10">
        <f>G32-X32</f>
        <v>0</v>
      </c>
    </row>
    <row r="33" spans="1:45" s="48" customFormat="1" ht="16.5" customHeight="1" outlineLevel="1" x14ac:dyDescent="0.2">
      <c r="A33" s="34"/>
      <c r="B33" s="35" t="s">
        <v>36</v>
      </c>
      <c r="C33" s="36"/>
      <c r="D33" s="37"/>
      <c r="E33" s="38"/>
      <c r="F33" s="37"/>
      <c r="G33" s="71"/>
      <c r="H33" s="42"/>
      <c r="I33" s="42"/>
      <c r="J33" s="42"/>
      <c r="K33" s="41"/>
      <c r="L33" s="41"/>
      <c r="M33" s="41"/>
      <c r="N33" s="41"/>
      <c r="O33" s="42"/>
      <c r="P33" s="42"/>
      <c r="Q33" s="41"/>
      <c r="R33" s="43"/>
      <c r="S33" s="44"/>
      <c r="T33" s="45"/>
      <c r="U33" s="40"/>
      <c r="V33" s="39">
        <f>SUBTOTAL(9,V32:V32)</f>
        <v>1128.3319246746082</v>
      </c>
      <c r="W33" s="6">
        <f>SUBTOTAL(9,W32:W32)</f>
        <v>142.1007111097432</v>
      </c>
      <c r="X33" s="71"/>
      <c r="Y33" s="42"/>
      <c r="Z33" s="42"/>
      <c r="AA33" s="42"/>
      <c r="AB33" s="41"/>
      <c r="AC33" s="41"/>
      <c r="AD33" s="41"/>
      <c r="AE33" s="41"/>
      <c r="AF33" s="42"/>
      <c r="AG33" s="42"/>
      <c r="AH33" s="41"/>
      <c r="AI33" s="43"/>
      <c r="AJ33" s="44"/>
      <c r="AK33" s="45"/>
      <c r="AL33" s="40"/>
      <c r="AM33" s="39">
        <f>SUBTOTAL(9,AM32:AM32)</f>
        <v>1337.5759942360189</v>
      </c>
      <c r="AN33" s="46">
        <f>SUBTOTAL(9,AN32:AN32)</f>
        <v>583.29056277344398</v>
      </c>
      <c r="AO33" s="47">
        <f t="shared" si="14"/>
        <v>-441.18985166370078</v>
      </c>
      <c r="AP33" s="11">
        <v>9.9999999999999995E-8</v>
      </c>
      <c r="AR33" s="20"/>
      <c r="AS33" s="20"/>
    </row>
    <row r="34" spans="1:45" outlineLevel="2" x14ac:dyDescent="0.2">
      <c r="A34" s="21">
        <v>5141</v>
      </c>
      <c r="B34" s="22" t="s">
        <v>37</v>
      </c>
      <c r="C34" s="23">
        <v>80984</v>
      </c>
      <c r="D34" s="24" t="s">
        <v>26</v>
      </c>
      <c r="E34" s="25" t="s">
        <v>101</v>
      </c>
      <c r="F34" s="26" t="s">
        <v>102</v>
      </c>
      <c r="G34" s="27">
        <v>31116</v>
      </c>
      <c r="H34" s="28">
        <v>149781.08151503553</v>
      </c>
      <c r="I34" s="28">
        <v>82345.73864518429</v>
      </c>
      <c r="J34" s="28">
        <v>67435.342869851258</v>
      </c>
      <c r="K34" s="29">
        <v>2.6464114489389474</v>
      </c>
      <c r="L34" s="29">
        <v>2.1672240284693167</v>
      </c>
      <c r="M34" s="29">
        <v>4.8136354774082637</v>
      </c>
      <c r="N34" s="29">
        <v>7.624050684243997</v>
      </c>
      <c r="O34" s="28">
        <v>2548098.4765095785</v>
      </c>
      <c r="P34" s="28">
        <v>306684</v>
      </c>
      <c r="Q34" s="29">
        <v>8.308547157691887</v>
      </c>
      <c r="R34" s="30">
        <v>2</v>
      </c>
      <c r="S34" s="31">
        <v>10</v>
      </c>
      <c r="T34" s="4">
        <f t="shared" ref="T34" si="123">IF(N34=0,1,MIN(Q34/N34,1))</f>
        <v>1</v>
      </c>
      <c r="U34" s="29">
        <f t="shared" ref="U34" si="124">T34*N34</f>
        <v>7.624050684243997</v>
      </c>
      <c r="V34" s="28">
        <f>IF(U34&lt;0,0,G34*U34)</f>
        <v>237229.96109093621</v>
      </c>
      <c r="W34" s="5">
        <f>IF(G34=0,-H34*12/12,(V34-H34)*12/12)</f>
        <v>87448.879575900675</v>
      </c>
      <c r="X34" s="27">
        <v>28523</v>
      </c>
      <c r="Y34" s="28">
        <f t="shared" ref="Y34" si="125">Z34+AA34</f>
        <v>131575.05378941461</v>
      </c>
      <c r="Z34" s="28">
        <v>69767.676679500044</v>
      </c>
      <c r="AA34" s="28">
        <v>61807.377109914574</v>
      </c>
      <c r="AB34" s="29">
        <f t="shared" ref="AB34" si="126">Z34/X34</f>
        <v>2.4460146786628352</v>
      </c>
      <c r="AC34" s="29">
        <f t="shared" ref="AC34" si="127">AA34/X34</f>
        <v>2.166931147141415</v>
      </c>
      <c r="AD34" s="29">
        <f t="shared" ref="AD34" si="128">Y34/X34</f>
        <v>4.6129458258042497</v>
      </c>
      <c r="AE34" s="29">
        <v>7.3869103996230043</v>
      </c>
      <c r="AF34" s="28">
        <v>2110780.3992385697</v>
      </c>
      <c r="AG34" s="28">
        <v>284595</v>
      </c>
      <c r="AH34" s="29">
        <f t="shared" ref="AH34" si="129">AF34/AG34</f>
        <v>7.4167866590719083</v>
      </c>
      <c r="AI34" s="30">
        <v>3</v>
      </c>
      <c r="AJ34" s="31">
        <v>10</v>
      </c>
      <c r="AK34" s="4">
        <f t="shared" ref="AK34" si="130">IF(AE34=0,1,MIN(AH34/AE34,1))</f>
        <v>1</v>
      </c>
      <c r="AL34" s="29">
        <f t="shared" ref="AL34" si="131">AK34*AE34</f>
        <v>7.3869103996230043</v>
      </c>
      <c r="AM34" s="28">
        <f>IF(AL34&lt;0,0,X34*AL34)</f>
        <v>210696.84532844694</v>
      </c>
      <c r="AN34" s="32">
        <f>IF(X34=0,-Y34*12/11,(AM34-Y34)*12/11)</f>
        <v>86314.681678944369</v>
      </c>
      <c r="AO34" s="33">
        <f t="shared" ref="AO34:AO67" si="132">W34-AN34</f>
        <v>1134.1978969563061</v>
      </c>
      <c r="AP34" s="10">
        <f>G34-X34</f>
        <v>2593</v>
      </c>
    </row>
    <row r="35" spans="1:45" s="48" customFormat="1" ht="16.5" customHeight="1" outlineLevel="1" x14ac:dyDescent="0.2">
      <c r="A35" s="34"/>
      <c r="B35" s="35" t="s">
        <v>53</v>
      </c>
      <c r="C35" s="36"/>
      <c r="D35" s="37"/>
      <c r="E35" s="38"/>
      <c r="F35" s="37"/>
      <c r="G35" s="71"/>
      <c r="H35" s="42"/>
      <c r="I35" s="42"/>
      <c r="J35" s="42"/>
      <c r="K35" s="41"/>
      <c r="L35" s="41"/>
      <c r="M35" s="41"/>
      <c r="N35" s="41"/>
      <c r="O35" s="42"/>
      <c r="P35" s="42"/>
      <c r="Q35" s="41"/>
      <c r="R35" s="43"/>
      <c r="S35" s="44"/>
      <c r="T35" s="45"/>
      <c r="U35" s="40"/>
      <c r="V35" s="39">
        <f>SUBTOTAL(9,V34:V34)</f>
        <v>237229.96109093621</v>
      </c>
      <c r="W35" s="6">
        <f>SUBTOTAL(9,W34:W34)</f>
        <v>87448.879575900675</v>
      </c>
      <c r="X35" s="71"/>
      <c r="Y35" s="42"/>
      <c r="Z35" s="42"/>
      <c r="AA35" s="42"/>
      <c r="AB35" s="41"/>
      <c r="AC35" s="41"/>
      <c r="AD35" s="41"/>
      <c r="AE35" s="41"/>
      <c r="AF35" s="42"/>
      <c r="AG35" s="42"/>
      <c r="AH35" s="41"/>
      <c r="AI35" s="43"/>
      <c r="AJ35" s="44"/>
      <c r="AK35" s="45"/>
      <c r="AL35" s="40"/>
      <c r="AM35" s="39">
        <f>SUBTOTAL(9,AM34:AM34)</f>
        <v>210696.84532844694</v>
      </c>
      <c r="AN35" s="46">
        <f>SUBTOTAL(9,AN34:AN34)</f>
        <v>86314.681678944369</v>
      </c>
      <c r="AO35" s="47">
        <f t="shared" si="132"/>
        <v>1134.1978969563061</v>
      </c>
      <c r="AP35" s="11">
        <v>9.9999999999999995E-8</v>
      </c>
      <c r="AR35" s="20"/>
      <c r="AS35" s="20"/>
    </row>
    <row r="36" spans="1:45" outlineLevel="2" x14ac:dyDescent="0.2">
      <c r="A36" s="21">
        <v>5150</v>
      </c>
      <c r="B36" s="22" t="s">
        <v>38</v>
      </c>
      <c r="C36" s="23">
        <v>79462</v>
      </c>
      <c r="D36" s="24" t="s">
        <v>26</v>
      </c>
      <c r="E36" s="25" t="s">
        <v>103</v>
      </c>
      <c r="F36" s="26" t="s">
        <v>104</v>
      </c>
      <c r="G36" s="27">
        <v>1092</v>
      </c>
      <c r="H36" s="28">
        <v>64777.956562771484</v>
      </c>
      <c r="I36" s="28">
        <v>47997.710667844185</v>
      </c>
      <c r="J36" s="28">
        <v>16780.245894927299</v>
      </c>
      <c r="K36" s="29">
        <v>43.953947498025812</v>
      </c>
      <c r="L36" s="29">
        <v>15.366525544805219</v>
      </c>
      <c r="M36" s="29">
        <v>59.320473042831026</v>
      </c>
      <c r="N36" s="29">
        <v>53.166129169053505</v>
      </c>
      <c r="O36" s="28">
        <v>1054770.5740360462</v>
      </c>
      <c r="P36" s="28">
        <v>22471</v>
      </c>
      <c r="Q36" s="29">
        <v>46.93919158186312</v>
      </c>
      <c r="R36" s="30">
        <v>8</v>
      </c>
      <c r="S36" s="31">
        <v>12</v>
      </c>
      <c r="T36" s="4">
        <f t="shared" ref="T36:T37" si="133">IF(N36=0,1,MIN(Q36/N36,1))</f>
        <v>0.88287773278753368</v>
      </c>
      <c r="U36" s="29">
        <f t="shared" ref="U36:U37" si="134">T36*N36</f>
        <v>46.93919158186312</v>
      </c>
      <c r="V36" s="28">
        <f>IF(U36&lt;0,0,G36*U36)</f>
        <v>51257.59720739453</v>
      </c>
      <c r="W36" s="5">
        <f>IF(G36=0,-H36*12/12,(V36-H36)*12/12)</f>
        <v>-13520.359355376953</v>
      </c>
      <c r="X36" s="27">
        <v>1001</v>
      </c>
      <c r="Y36" s="28">
        <f t="shared" ref="Y36:Y37" si="135">Z36+AA36</f>
        <v>58616.05521169991</v>
      </c>
      <c r="Z36" s="28">
        <v>43238.726817556133</v>
      </c>
      <c r="AA36" s="28">
        <v>15377.328394143778</v>
      </c>
      <c r="AB36" s="29">
        <f t="shared" ref="AB36:AB37" si="136">Z36/X36</f>
        <v>43.195531286269862</v>
      </c>
      <c r="AC36" s="29">
        <f t="shared" ref="AC36:AC37" si="137">AA36/X36</f>
        <v>15.361966427716062</v>
      </c>
      <c r="AD36" s="29">
        <f t="shared" ref="AD36:AD37" si="138">Y36/X36</f>
        <v>58.557497713985924</v>
      </c>
      <c r="AE36" s="29">
        <v>51.667590763288544</v>
      </c>
      <c r="AF36" s="28">
        <v>947605.21738639427</v>
      </c>
      <c r="AG36" s="28">
        <v>20589</v>
      </c>
      <c r="AH36" s="29">
        <f t="shared" ref="AH36:AH37" si="139">AF36/AG36</f>
        <v>46.024829636524082</v>
      </c>
      <c r="AI36" s="30">
        <v>8</v>
      </c>
      <c r="AJ36" s="31">
        <v>12</v>
      </c>
      <c r="AK36" s="4">
        <f t="shared" ref="AK36:AK37" si="140">IF(AE36=0,1,MIN(AH36/AE36,1))</f>
        <v>0.89078722186570736</v>
      </c>
      <c r="AL36" s="29">
        <f t="shared" ref="AL36:AL37" si="141">AK36*AE36</f>
        <v>46.024829636524082</v>
      </c>
      <c r="AM36" s="28">
        <f>IF(AL36&lt;0,0,X36*AL36)</f>
        <v>46070.854466160607</v>
      </c>
      <c r="AN36" s="32">
        <f>IF(X36=0,-Y36*12/11,(AM36-Y36)*12/11)</f>
        <v>-13685.67354058833</v>
      </c>
      <c r="AO36" s="33">
        <f t="shared" si="132"/>
        <v>165.31418521137675</v>
      </c>
      <c r="AP36" s="10">
        <f>G36-X36</f>
        <v>91</v>
      </c>
      <c r="AS36" s="48"/>
    </row>
    <row r="37" spans="1:45" outlineLevel="2" x14ac:dyDescent="0.2">
      <c r="A37" s="21">
        <v>5150</v>
      </c>
      <c r="B37" s="22" t="s">
        <v>38</v>
      </c>
      <c r="C37" s="23">
        <v>80693</v>
      </c>
      <c r="D37" s="24" t="s">
        <v>26</v>
      </c>
      <c r="E37" s="25" t="s">
        <v>105</v>
      </c>
      <c r="F37" s="26" t="s">
        <v>106</v>
      </c>
      <c r="G37" s="27">
        <v>1200</v>
      </c>
      <c r="H37" s="28">
        <v>117335.26093795245</v>
      </c>
      <c r="I37" s="28">
        <v>86548.184446406958</v>
      </c>
      <c r="J37" s="28">
        <v>30787.076491545493</v>
      </c>
      <c r="K37" s="29">
        <v>72.123487038672465</v>
      </c>
      <c r="L37" s="29">
        <v>25.655897076287911</v>
      </c>
      <c r="M37" s="29">
        <v>97.779384114960379</v>
      </c>
      <c r="N37" s="29">
        <v>80.701021075980393</v>
      </c>
      <c r="O37" s="28">
        <v>973307.74625639373</v>
      </c>
      <c r="P37" s="28">
        <v>14400</v>
      </c>
      <c r="Q37" s="29">
        <v>67.590815712249565</v>
      </c>
      <c r="R37" s="30">
        <v>10</v>
      </c>
      <c r="S37" s="31">
        <v>12</v>
      </c>
      <c r="T37" s="4">
        <f t="shared" si="133"/>
        <v>0.83754597910988626</v>
      </c>
      <c r="U37" s="29">
        <f t="shared" si="134"/>
        <v>67.590815712249565</v>
      </c>
      <c r="V37" s="28">
        <f>IF(U37&lt;0,0,G37*U37)</f>
        <v>81108.978854699482</v>
      </c>
      <c r="W37" s="5">
        <f>IF(G37=0,-H37*12/12,(V37-H37)*12/12)</f>
        <v>-36226.282083252969</v>
      </c>
      <c r="X37" s="27">
        <v>1100</v>
      </c>
      <c r="Y37" s="28">
        <f t="shared" si="135"/>
        <v>106284.42535283315</v>
      </c>
      <c r="Z37" s="28">
        <v>78070.544695926859</v>
      </c>
      <c r="AA37" s="28">
        <v>28213.880656906294</v>
      </c>
      <c r="AB37" s="29">
        <f t="shared" si="136"/>
        <v>70.973222450842599</v>
      </c>
      <c r="AC37" s="29">
        <f t="shared" si="137"/>
        <v>25.648982415369357</v>
      </c>
      <c r="AD37" s="29">
        <f t="shared" si="138"/>
        <v>96.622204866211945</v>
      </c>
      <c r="AE37" s="29">
        <v>77.600501919683694</v>
      </c>
      <c r="AF37" s="28">
        <v>878975.70010270877</v>
      </c>
      <c r="AG37" s="28">
        <v>13100</v>
      </c>
      <c r="AH37" s="29">
        <f t="shared" si="139"/>
        <v>67.097381687229671</v>
      </c>
      <c r="AI37" s="30">
        <v>10</v>
      </c>
      <c r="AJ37" s="31">
        <v>12</v>
      </c>
      <c r="AK37" s="4">
        <f t="shared" si="140"/>
        <v>0.86465138790822871</v>
      </c>
      <c r="AL37" s="29">
        <f t="shared" si="141"/>
        <v>67.097381687229671</v>
      </c>
      <c r="AM37" s="28">
        <f>IF(AL37&lt;0,0,X37*AL37)</f>
        <v>73807.119855952638</v>
      </c>
      <c r="AN37" s="32">
        <f>IF(X37=0,-Y37*12/11,(AM37-Y37)*12/11)</f>
        <v>-35429.787814778734</v>
      </c>
      <c r="AO37" s="33">
        <f t="shared" si="132"/>
        <v>-796.49426847423456</v>
      </c>
      <c r="AP37" s="10">
        <f>G37-X37</f>
        <v>100</v>
      </c>
    </row>
    <row r="38" spans="1:45" s="48" customFormat="1" ht="16.5" customHeight="1" outlineLevel="1" x14ac:dyDescent="0.2">
      <c r="A38" s="34"/>
      <c r="B38" s="35" t="s">
        <v>39</v>
      </c>
      <c r="C38" s="36"/>
      <c r="D38" s="37"/>
      <c r="E38" s="38"/>
      <c r="F38" s="37"/>
      <c r="G38" s="71"/>
      <c r="H38" s="42"/>
      <c r="I38" s="42"/>
      <c r="J38" s="42"/>
      <c r="K38" s="41"/>
      <c r="L38" s="41"/>
      <c r="M38" s="41"/>
      <c r="N38" s="41"/>
      <c r="O38" s="42"/>
      <c r="P38" s="42"/>
      <c r="Q38" s="41"/>
      <c r="R38" s="43"/>
      <c r="S38" s="44"/>
      <c r="T38" s="45"/>
      <c r="U38" s="40"/>
      <c r="V38" s="39">
        <f>SUBTOTAL(9,V36:V37)</f>
        <v>132366.57606209401</v>
      </c>
      <c r="W38" s="6">
        <f>SUBTOTAL(9,W36:W37)</f>
        <v>-49746.641438629922</v>
      </c>
      <c r="X38" s="71"/>
      <c r="Y38" s="42"/>
      <c r="Z38" s="42"/>
      <c r="AA38" s="42"/>
      <c r="AB38" s="41"/>
      <c r="AC38" s="41"/>
      <c r="AD38" s="41"/>
      <c r="AE38" s="41"/>
      <c r="AF38" s="42"/>
      <c r="AG38" s="42"/>
      <c r="AH38" s="41"/>
      <c r="AI38" s="43"/>
      <c r="AJ38" s="44"/>
      <c r="AK38" s="45"/>
      <c r="AL38" s="40"/>
      <c r="AM38" s="39">
        <f>SUBTOTAL(9,AM36:AM37)</f>
        <v>119877.97432211324</v>
      </c>
      <c r="AN38" s="46">
        <f>SUBTOTAL(9,AN36:AN37)</f>
        <v>-49115.461355367064</v>
      </c>
      <c r="AO38" s="47">
        <f t="shared" si="132"/>
        <v>-631.18008326285781</v>
      </c>
      <c r="AP38" s="11">
        <v>9.9999999999999995E-8</v>
      </c>
      <c r="AR38" s="20"/>
      <c r="AS38" s="20"/>
    </row>
    <row r="39" spans="1:45" outlineLevel="2" x14ac:dyDescent="0.2">
      <c r="A39" s="21">
        <v>6000</v>
      </c>
      <c r="B39" s="22" t="s">
        <v>107</v>
      </c>
      <c r="C39" s="23">
        <v>80981</v>
      </c>
      <c r="D39" s="24" t="s">
        <v>26</v>
      </c>
      <c r="E39" s="25" t="s">
        <v>108</v>
      </c>
      <c r="F39" s="26" t="s">
        <v>109</v>
      </c>
      <c r="G39" s="27">
        <v>197</v>
      </c>
      <c r="H39" s="28">
        <f t="shared" ref="H39" si="142">I39+J39</f>
        <v>280304.95174558304</v>
      </c>
      <c r="I39" s="28">
        <v>242239.06173335144</v>
      </c>
      <c r="J39" s="28">
        <v>38065.890012231575</v>
      </c>
      <c r="K39" s="29">
        <f t="shared" ref="K39" si="143">I39/G39</f>
        <v>1229.6399072758957</v>
      </c>
      <c r="L39" s="29">
        <f t="shared" ref="L39" si="144">J39/G39</f>
        <v>193.2278680823938</v>
      </c>
      <c r="M39" s="29">
        <f t="shared" ref="M39" si="145">H39/G39</f>
        <v>1422.8677753582895</v>
      </c>
      <c r="N39" s="29">
        <v>492.57323034855131</v>
      </c>
      <c r="O39" s="28">
        <v>5904021.1611242555</v>
      </c>
      <c r="P39" s="28">
        <v>14374</v>
      </c>
      <c r="Q39" s="29">
        <f t="shared" ref="Q39" si="146">O39/P39</f>
        <v>410.74308898874745</v>
      </c>
      <c r="R39" s="30">
        <v>11</v>
      </c>
      <c r="S39" s="31">
        <v>12</v>
      </c>
      <c r="T39" s="4">
        <f t="shared" ref="T39" si="147">IF(N39=0,1,MIN(Q39/N39,1))</f>
        <v>0.83387213044058495</v>
      </c>
      <c r="U39" s="29">
        <f t="shared" ref="U39" si="148">T39*N39</f>
        <v>410.74308898874745</v>
      </c>
      <c r="V39" s="28">
        <f>IF(U39&lt;0,0,G39*U39)</f>
        <v>80916.388530783253</v>
      </c>
      <c r="W39" s="5">
        <f>IF(G39=0,-H39*12/12,(V39-H39)*12/12)</f>
        <v>-199388.56321479977</v>
      </c>
      <c r="X39" s="27">
        <v>179</v>
      </c>
      <c r="Y39" s="28">
        <f t="shared" ref="Y39" si="149">Z39+AA39</f>
        <v>259989.53232790393</v>
      </c>
      <c r="Z39" s="28">
        <v>224001.90622380772</v>
      </c>
      <c r="AA39" s="28">
        <v>35987.626104096205</v>
      </c>
      <c r="AB39" s="29">
        <f t="shared" ref="AB39" si="150">Z39/X39</f>
        <v>1251.4072973397078</v>
      </c>
      <c r="AC39" s="29">
        <f t="shared" ref="AC39" si="151">AA39/X39</f>
        <v>201.04819052567711</v>
      </c>
      <c r="AD39" s="29">
        <f t="shared" ref="AD39" si="152">Y39/X39</f>
        <v>1452.4554878653851</v>
      </c>
      <c r="AE39" s="29">
        <v>494.02512651010534</v>
      </c>
      <c r="AF39" s="28">
        <v>5378754.3990433579</v>
      </c>
      <c r="AG39" s="28">
        <v>13475</v>
      </c>
      <c r="AH39" s="29">
        <f t="shared" ref="AH39" si="153">AF39/AG39</f>
        <v>399.1654470533104</v>
      </c>
      <c r="AI39" s="30">
        <v>11</v>
      </c>
      <c r="AJ39" s="31">
        <v>12</v>
      </c>
      <c r="AK39" s="4">
        <f t="shared" ref="AK39" si="154">IF(AE39=0,1,MIN(AH39/AE39,1))</f>
        <v>0.80798612384980673</v>
      </c>
      <c r="AL39" s="29">
        <f t="shared" ref="AL39" si="155">AK39*AE39</f>
        <v>399.1654470533104</v>
      </c>
      <c r="AM39" s="28">
        <f>IF(AL39&lt;0,0,X39*AL39)</f>
        <v>71450.615022542566</v>
      </c>
      <c r="AN39" s="32">
        <f>IF(X39=0,-Y39*12/11,(AM39-Y39)*12/11)</f>
        <v>-205678.81887857604</v>
      </c>
      <c r="AO39" s="33">
        <f t="shared" si="132"/>
        <v>6290.2556637762755</v>
      </c>
      <c r="AP39" s="10">
        <f>G39-X39</f>
        <v>18</v>
      </c>
      <c r="AS39" s="48"/>
    </row>
    <row r="40" spans="1:45" s="48" customFormat="1" ht="16.5" customHeight="1" outlineLevel="1" x14ac:dyDescent="0.2">
      <c r="A40" s="34"/>
      <c r="B40" s="35" t="s">
        <v>110</v>
      </c>
      <c r="C40" s="36"/>
      <c r="D40" s="37"/>
      <c r="E40" s="38"/>
      <c r="F40" s="37"/>
      <c r="G40" s="71"/>
      <c r="H40" s="42"/>
      <c r="I40" s="42"/>
      <c r="J40" s="42"/>
      <c r="K40" s="41"/>
      <c r="L40" s="41"/>
      <c r="M40" s="41"/>
      <c r="N40" s="41"/>
      <c r="O40" s="42"/>
      <c r="P40" s="42"/>
      <c r="Q40" s="41"/>
      <c r="R40" s="43"/>
      <c r="S40" s="44"/>
      <c r="T40" s="45"/>
      <c r="U40" s="40"/>
      <c r="V40" s="39">
        <f>SUBTOTAL(9,V39:V39)</f>
        <v>80916.388530783253</v>
      </c>
      <c r="W40" s="6">
        <f>SUBTOTAL(9,W39:W39)</f>
        <v>-199388.56321479977</v>
      </c>
      <c r="X40" s="71"/>
      <c r="Y40" s="42"/>
      <c r="Z40" s="42"/>
      <c r="AA40" s="42"/>
      <c r="AB40" s="41"/>
      <c r="AC40" s="41"/>
      <c r="AD40" s="41"/>
      <c r="AE40" s="41"/>
      <c r="AF40" s="42"/>
      <c r="AG40" s="42"/>
      <c r="AH40" s="41"/>
      <c r="AI40" s="43"/>
      <c r="AJ40" s="44"/>
      <c r="AK40" s="45"/>
      <c r="AL40" s="40"/>
      <c r="AM40" s="39">
        <f>SUBTOTAL(9,AM39:AM39)</f>
        <v>71450.615022542566</v>
      </c>
      <c r="AN40" s="46">
        <f>SUBTOTAL(9,AN39:AN39)</f>
        <v>-205678.81887857604</v>
      </c>
      <c r="AO40" s="47">
        <f t="shared" si="132"/>
        <v>6290.2556637762755</v>
      </c>
      <c r="AP40" s="11">
        <v>9.9999999999999995E-8</v>
      </c>
      <c r="AR40" s="20"/>
      <c r="AS40" s="20"/>
    </row>
    <row r="41" spans="1:45" outlineLevel="2" x14ac:dyDescent="0.2">
      <c r="A41" s="21">
        <v>6060</v>
      </c>
      <c r="B41" s="22" t="s">
        <v>40</v>
      </c>
      <c r="C41" s="23">
        <v>72712</v>
      </c>
      <c r="D41" s="24" t="s">
        <v>26</v>
      </c>
      <c r="E41" s="25" t="s">
        <v>111</v>
      </c>
      <c r="F41" s="26" t="s">
        <v>112</v>
      </c>
      <c r="G41" s="27">
        <v>1637496</v>
      </c>
      <c r="H41" s="28">
        <f t="shared" ref="H41:H53" si="156">I41+J41</f>
        <v>977515.55935659714</v>
      </c>
      <c r="I41" s="28">
        <v>902524.44383365568</v>
      </c>
      <c r="J41" s="28">
        <v>74991.115522941458</v>
      </c>
      <c r="K41" s="29">
        <f t="shared" ref="K41:K53" si="157">I41/G41</f>
        <v>0.55116131204818553</v>
      </c>
      <c r="L41" s="29">
        <f t="shared" ref="L41:L53" si="158">J41/G41</f>
        <v>4.5796212951324133E-2</v>
      </c>
      <c r="M41" s="29">
        <f t="shared" ref="M41:M53" si="159">H41/G41</f>
        <v>0.59695752499950971</v>
      </c>
      <c r="N41" s="29">
        <v>0.3386884097542151</v>
      </c>
      <c r="O41" s="28">
        <v>11112539.86622861</v>
      </c>
      <c r="P41" s="28">
        <v>32927517</v>
      </c>
      <c r="Q41" s="29">
        <f t="shared" ref="Q41:Q53" si="160">O41/P41</f>
        <v>0.33748490255820413</v>
      </c>
      <c r="R41" s="30">
        <v>12</v>
      </c>
      <c r="S41" s="31">
        <v>12</v>
      </c>
      <c r="T41" s="4">
        <f t="shared" ref="T41:T53" si="161">IF(N41=0,1,MIN(Q41/N41,1))</f>
        <v>0.99644656515738361</v>
      </c>
      <c r="U41" s="29">
        <f t="shared" ref="U41:U53" si="162">T41*N41</f>
        <v>0.33748490255820413</v>
      </c>
      <c r="V41" s="28">
        <f t="shared" ref="V41:V53" si="163">IF(U41&lt;0,0,G41*U41)</f>
        <v>552630.17799944908</v>
      </c>
      <c r="W41" s="5">
        <f t="shared" ref="W41:W53" si="164">IF(G41=0,-H41*12/12,(V41-H41)*12/12)</f>
        <v>-424885.38135714806</v>
      </c>
      <c r="X41" s="27">
        <v>1513689</v>
      </c>
      <c r="Y41" s="28">
        <f t="shared" ref="Y41:Y53" si="165">Z41+AA41</f>
        <v>889804.17666605592</v>
      </c>
      <c r="Z41" s="28">
        <v>821115.4808830996</v>
      </c>
      <c r="AA41" s="28">
        <v>68688.695782956362</v>
      </c>
      <c r="AB41" s="29">
        <f t="shared" ref="AB41:AB53" si="166">Z41/X41</f>
        <v>0.54245983216043692</v>
      </c>
      <c r="AC41" s="29">
        <f t="shared" ref="AC41:AC53" si="167">AA41/X41</f>
        <v>4.537834111429518E-2</v>
      </c>
      <c r="AD41" s="29">
        <f t="shared" ref="AD41:AD53" si="168">Y41/X41</f>
        <v>0.58783817327473209</v>
      </c>
      <c r="AE41" s="29">
        <v>0.32673362330693168</v>
      </c>
      <c r="AF41" s="28">
        <v>9737630.8487735037</v>
      </c>
      <c r="AG41" s="28">
        <v>30156904</v>
      </c>
      <c r="AH41" s="29">
        <f t="shared" ref="AH41:AH53" si="169">AF41/AG41</f>
        <v>0.32289889070753097</v>
      </c>
      <c r="AI41" s="30">
        <v>12</v>
      </c>
      <c r="AJ41" s="31">
        <v>12</v>
      </c>
      <c r="AK41" s="4">
        <f t="shared" ref="AK41:AK53" si="170">IF(AE41=0,1,MIN(AH41/AE41,1))</f>
        <v>0.98826342829186464</v>
      </c>
      <c r="AL41" s="29">
        <f t="shared" ref="AL41:AL53" si="171">AK41*AE41</f>
        <v>0.32289889070753097</v>
      </c>
      <c r="AM41" s="28">
        <f t="shared" ref="AM41:AM50" si="172">IF(AL41&lt;0,0,X41*AL41)</f>
        <v>488768.49897619186</v>
      </c>
      <c r="AN41" s="32">
        <f t="shared" ref="AN41:AN53" si="173">IF(X41=0,-Y41*12/11,(AM41-Y41)*12/11)</f>
        <v>-437493.46657076082</v>
      </c>
      <c r="AO41" s="33">
        <f t="shared" si="132"/>
        <v>12608.085213612765</v>
      </c>
      <c r="AP41" s="10">
        <f t="shared" ref="AP41:AP53" si="174">G41-X41</f>
        <v>123807</v>
      </c>
    </row>
    <row r="42" spans="1:45" outlineLevel="2" x14ac:dyDescent="0.2">
      <c r="A42" s="21">
        <v>6060</v>
      </c>
      <c r="B42" s="22" t="s">
        <v>40</v>
      </c>
      <c r="C42" s="23">
        <v>77780</v>
      </c>
      <c r="D42" s="24" t="s">
        <v>26</v>
      </c>
      <c r="E42" s="25" t="s">
        <v>113</v>
      </c>
      <c r="F42" s="26" t="s">
        <v>114</v>
      </c>
      <c r="G42" s="27">
        <v>20823</v>
      </c>
      <c r="H42" s="28">
        <f t="shared" si="156"/>
        <v>222202.82256206605</v>
      </c>
      <c r="I42" s="28">
        <v>206543.45478395306</v>
      </c>
      <c r="J42" s="28">
        <v>15659.36777811299</v>
      </c>
      <c r="K42" s="29">
        <f t="shared" si="157"/>
        <v>9.9190056564353384</v>
      </c>
      <c r="L42" s="29">
        <f t="shared" si="158"/>
        <v>0.75202265658709067</v>
      </c>
      <c r="M42" s="29">
        <f t="shared" si="159"/>
        <v>10.671028313022429</v>
      </c>
      <c r="N42" s="29">
        <v>9.4399595721024383</v>
      </c>
      <c r="O42" s="28">
        <v>1759654.2506020237</v>
      </c>
      <c r="P42" s="28">
        <v>197881</v>
      </c>
      <c r="Q42" s="29">
        <f t="shared" si="160"/>
        <v>8.8924871544111035</v>
      </c>
      <c r="R42" s="30">
        <v>8</v>
      </c>
      <c r="S42" s="31">
        <v>12</v>
      </c>
      <c r="T42" s="4">
        <f t="shared" si="161"/>
        <v>0.94200479212757859</v>
      </c>
      <c r="U42" s="29">
        <f t="shared" si="162"/>
        <v>8.8924871544111035</v>
      </c>
      <c r="V42" s="28">
        <f t="shared" si="163"/>
        <v>185168.2600163024</v>
      </c>
      <c r="W42" s="5">
        <f t="shared" si="164"/>
        <v>-37034.562545763649</v>
      </c>
      <c r="X42" s="27">
        <v>19005</v>
      </c>
      <c r="Y42" s="28">
        <f t="shared" si="165"/>
        <v>198824.51198781276</v>
      </c>
      <c r="Z42" s="28">
        <v>184451.13667679694</v>
      </c>
      <c r="AA42" s="28">
        <v>14373.375311015814</v>
      </c>
      <c r="AB42" s="29">
        <f t="shared" si="166"/>
        <v>9.7054005091711097</v>
      </c>
      <c r="AC42" s="29">
        <f t="shared" si="167"/>
        <v>0.75629441257647012</v>
      </c>
      <c r="AD42" s="29">
        <f t="shared" si="168"/>
        <v>10.461694921747579</v>
      </c>
      <c r="AE42" s="29">
        <v>8.9478343820512443</v>
      </c>
      <c r="AF42" s="28">
        <v>1503700.8805936445</v>
      </c>
      <c r="AG42" s="28">
        <v>183179</v>
      </c>
      <c r="AH42" s="29">
        <f t="shared" si="169"/>
        <v>8.2089152173210049</v>
      </c>
      <c r="AI42" s="30">
        <v>8</v>
      </c>
      <c r="AJ42" s="31">
        <v>12</v>
      </c>
      <c r="AK42" s="4">
        <f t="shared" si="170"/>
        <v>0.91741921752458211</v>
      </c>
      <c r="AL42" s="29">
        <f t="shared" si="171"/>
        <v>8.2089152173210049</v>
      </c>
      <c r="AM42" s="28">
        <f t="shared" si="172"/>
        <v>156010.43370518569</v>
      </c>
      <c r="AN42" s="32">
        <f t="shared" si="173"/>
        <v>-46706.267217411354</v>
      </c>
      <c r="AO42" s="33">
        <f t="shared" si="132"/>
        <v>9671.7046716477053</v>
      </c>
      <c r="AP42" s="10">
        <f t="shared" si="174"/>
        <v>1818</v>
      </c>
    </row>
    <row r="43" spans="1:45" outlineLevel="2" x14ac:dyDescent="0.2">
      <c r="A43" s="21">
        <v>6060</v>
      </c>
      <c r="B43" s="22" t="s">
        <v>40</v>
      </c>
      <c r="C43" s="23">
        <v>78340</v>
      </c>
      <c r="D43" s="24" t="s">
        <v>26</v>
      </c>
      <c r="E43" s="25" t="s">
        <v>115</v>
      </c>
      <c r="F43" s="26" t="s">
        <v>116</v>
      </c>
      <c r="G43" s="27">
        <v>24189</v>
      </c>
      <c r="H43" s="28">
        <f t="shared" si="156"/>
        <v>360752.99785643967</v>
      </c>
      <c r="I43" s="28">
        <v>320400.68392401212</v>
      </c>
      <c r="J43" s="28">
        <v>40352.313932427554</v>
      </c>
      <c r="K43" s="29">
        <f t="shared" si="157"/>
        <v>13.245718463930386</v>
      </c>
      <c r="L43" s="29">
        <f t="shared" si="158"/>
        <v>1.6682092658823249</v>
      </c>
      <c r="M43" s="29">
        <f t="shared" si="159"/>
        <v>14.913927729812711</v>
      </c>
      <c r="N43" s="29">
        <v>9.5397918912491608</v>
      </c>
      <c r="O43" s="28">
        <v>3281888.9147083964</v>
      </c>
      <c r="P43" s="28">
        <v>311681</v>
      </c>
      <c r="Q43" s="29">
        <f t="shared" si="160"/>
        <v>10.529640609175395</v>
      </c>
      <c r="R43" s="30">
        <v>10</v>
      </c>
      <c r="S43" s="31">
        <v>12</v>
      </c>
      <c r="T43" s="4">
        <f t="shared" si="161"/>
        <v>1</v>
      </c>
      <c r="U43" s="29">
        <f t="shared" si="162"/>
        <v>9.5397918912491608</v>
      </c>
      <c r="V43" s="28">
        <f t="shared" si="163"/>
        <v>230758.02605742594</v>
      </c>
      <c r="W43" s="5">
        <f t="shared" si="164"/>
        <v>-129994.97179901373</v>
      </c>
      <c r="X43" s="27">
        <v>22151</v>
      </c>
      <c r="Y43" s="28">
        <f t="shared" si="165"/>
        <v>302133.15443094936</v>
      </c>
      <c r="Z43" s="28">
        <v>265026.17424351338</v>
      </c>
      <c r="AA43" s="28">
        <v>37106.980187435955</v>
      </c>
      <c r="AB43" s="29">
        <f t="shared" si="166"/>
        <v>11.964524140829461</v>
      </c>
      <c r="AC43" s="29">
        <f t="shared" si="167"/>
        <v>1.6751830701745274</v>
      </c>
      <c r="AD43" s="29">
        <f t="shared" si="168"/>
        <v>13.639707211003989</v>
      </c>
      <c r="AE43" s="29">
        <v>8.128377827036612</v>
      </c>
      <c r="AF43" s="28">
        <v>2702363.7708410155</v>
      </c>
      <c r="AG43" s="28">
        <v>282916</v>
      </c>
      <c r="AH43" s="29">
        <f t="shared" si="169"/>
        <v>9.5518237598475011</v>
      </c>
      <c r="AI43" s="30">
        <v>10</v>
      </c>
      <c r="AJ43" s="31">
        <v>12</v>
      </c>
      <c r="AK43" s="4">
        <f t="shared" si="170"/>
        <v>1</v>
      </c>
      <c r="AL43" s="29">
        <f t="shared" si="171"/>
        <v>8.128377827036612</v>
      </c>
      <c r="AM43" s="28">
        <f t="shared" si="172"/>
        <v>180051.69724668798</v>
      </c>
      <c r="AN43" s="32">
        <f t="shared" si="173"/>
        <v>-133179.77147373967</v>
      </c>
      <c r="AO43" s="33">
        <f t="shared" si="132"/>
        <v>3184.7996747259458</v>
      </c>
      <c r="AP43" s="10">
        <f t="shared" si="174"/>
        <v>2038</v>
      </c>
      <c r="AS43" s="48"/>
    </row>
    <row r="44" spans="1:45" outlineLevel="2" x14ac:dyDescent="0.2">
      <c r="A44" s="21">
        <v>6060</v>
      </c>
      <c r="B44" s="22" t="s">
        <v>40</v>
      </c>
      <c r="C44" s="23">
        <v>78351</v>
      </c>
      <c r="D44" s="24" t="s">
        <v>26</v>
      </c>
      <c r="E44" s="25" t="s">
        <v>117</v>
      </c>
      <c r="F44" s="26" t="s">
        <v>118</v>
      </c>
      <c r="G44" s="27">
        <v>2227</v>
      </c>
      <c r="H44" s="28">
        <f t="shared" si="156"/>
        <v>191971.76560211557</v>
      </c>
      <c r="I44" s="28">
        <v>172749.87224256014</v>
      </c>
      <c r="J44" s="28">
        <v>19221.893359555419</v>
      </c>
      <c r="K44" s="29">
        <f t="shared" si="157"/>
        <v>77.570665578159023</v>
      </c>
      <c r="L44" s="29">
        <f t="shared" si="158"/>
        <v>8.6312947281344492</v>
      </c>
      <c r="M44" s="29">
        <f t="shared" si="159"/>
        <v>86.201960306293472</v>
      </c>
      <c r="N44" s="29">
        <v>79.157410198501125</v>
      </c>
      <c r="O44" s="28">
        <v>2210843.324778012</v>
      </c>
      <c r="P44" s="28">
        <v>42162</v>
      </c>
      <c r="Q44" s="29">
        <f t="shared" si="160"/>
        <v>52.436870280774443</v>
      </c>
      <c r="R44" s="30">
        <v>9</v>
      </c>
      <c r="S44" s="31">
        <v>11</v>
      </c>
      <c r="T44" s="4">
        <f t="shared" si="161"/>
        <v>0.66243792146913061</v>
      </c>
      <c r="U44" s="29">
        <f t="shared" si="162"/>
        <v>52.43687028077445</v>
      </c>
      <c r="V44" s="28">
        <f t="shared" si="163"/>
        <v>116776.9101152847</v>
      </c>
      <c r="W44" s="5">
        <f t="shared" si="164"/>
        <v>-75194.855486830871</v>
      </c>
      <c r="X44" s="27">
        <v>2100</v>
      </c>
      <c r="Y44" s="28">
        <f t="shared" si="165"/>
        <v>174520.10611174352</v>
      </c>
      <c r="Z44" s="28">
        <v>156950.72091531925</v>
      </c>
      <c r="AA44" s="28">
        <v>17569.385196424253</v>
      </c>
      <c r="AB44" s="29">
        <f t="shared" si="166"/>
        <v>74.738438531104407</v>
      </c>
      <c r="AC44" s="29">
        <f t="shared" si="167"/>
        <v>8.3663739030591682</v>
      </c>
      <c r="AD44" s="29">
        <f t="shared" si="168"/>
        <v>83.104812434163577</v>
      </c>
      <c r="AE44" s="29">
        <v>77.399315253138866</v>
      </c>
      <c r="AF44" s="28">
        <v>1889011.3095203449</v>
      </c>
      <c r="AG44" s="28">
        <v>37854</v>
      </c>
      <c r="AH44" s="29">
        <f t="shared" si="169"/>
        <v>49.902554803200324</v>
      </c>
      <c r="AI44" s="30">
        <v>7</v>
      </c>
      <c r="AJ44" s="31">
        <v>11</v>
      </c>
      <c r="AK44" s="4">
        <f t="shared" si="170"/>
        <v>0.64474155410795531</v>
      </c>
      <c r="AL44" s="29">
        <f t="shared" si="171"/>
        <v>49.902554803200324</v>
      </c>
      <c r="AM44" s="28">
        <f t="shared" si="172"/>
        <v>104795.36508672067</v>
      </c>
      <c r="AN44" s="32">
        <f t="shared" si="173"/>
        <v>-76063.353845479462</v>
      </c>
      <c r="AO44" s="33">
        <f t="shared" si="132"/>
        <v>868.49835864859051</v>
      </c>
      <c r="AP44" s="10">
        <f t="shared" si="174"/>
        <v>127</v>
      </c>
    </row>
    <row r="45" spans="1:45" outlineLevel="2" x14ac:dyDescent="0.2">
      <c r="A45" s="21">
        <v>6060</v>
      </c>
      <c r="B45" s="22" t="s">
        <v>40</v>
      </c>
      <c r="C45" s="23">
        <v>79390</v>
      </c>
      <c r="D45" s="24" t="s">
        <v>26</v>
      </c>
      <c r="E45" s="25" t="s">
        <v>119</v>
      </c>
      <c r="F45" s="26" t="s">
        <v>120</v>
      </c>
      <c r="G45" s="27">
        <v>79905</v>
      </c>
      <c r="H45" s="28">
        <f t="shared" si="156"/>
        <v>1077060.3900266243</v>
      </c>
      <c r="I45" s="28">
        <v>982000.10377589858</v>
      </c>
      <c r="J45" s="28">
        <v>95060.286250725738</v>
      </c>
      <c r="K45" s="29">
        <f t="shared" si="157"/>
        <v>12.289595191488624</v>
      </c>
      <c r="L45" s="29">
        <f t="shared" si="158"/>
        <v>1.1896663068734841</v>
      </c>
      <c r="M45" s="29">
        <f t="shared" si="159"/>
        <v>13.479261498362108</v>
      </c>
      <c r="N45" s="29">
        <v>8.9527255307442104</v>
      </c>
      <c r="O45" s="28">
        <v>4186507.7094339812</v>
      </c>
      <c r="P45" s="28">
        <v>411588</v>
      </c>
      <c r="Q45" s="29">
        <f t="shared" si="160"/>
        <v>10.171598077285978</v>
      </c>
      <c r="R45" s="30">
        <v>8</v>
      </c>
      <c r="S45" s="31">
        <v>10</v>
      </c>
      <c r="T45" s="4">
        <f t="shared" si="161"/>
        <v>1</v>
      </c>
      <c r="U45" s="29">
        <f t="shared" si="162"/>
        <v>8.9527255307442104</v>
      </c>
      <c r="V45" s="28">
        <f t="shared" si="163"/>
        <v>715367.53353411611</v>
      </c>
      <c r="W45" s="5">
        <f t="shared" si="164"/>
        <v>-361692.8564925082</v>
      </c>
      <c r="X45" s="27">
        <v>73253</v>
      </c>
      <c r="Y45" s="28">
        <f t="shared" si="165"/>
        <v>986443.77483919216</v>
      </c>
      <c r="Z45" s="28">
        <v>899209.92414689017</v>
      </c>
      <c r="AA45" s="28">
        <v>87233.850692302003</v>
      </c>
      <c r="AB45" s="29">
        <f t="shared" si="166"/>
        <v>12.275400654538247</v>
      </c>
      <c r="AC45" s="29">
        <f t="shared" si="167"/>
        <v>1.1908570391970568</v>
      </c>
      <c r="AD45" s="29">
        <f t="shared" si="168"/>
        <v>13.466257693735303</v>
      </c>
      <c r="AE45" s="29">
        <v>10.192143788809997</v>
      </c>
      <c r="AF45" s="28">
        <v>3890177.1130192317</v>
      </c>
      <c r="AG45" s="28">
        <v>374819</v>
      </c>
      <c r="AH45" s="29">
        <f t="shared" si="169"/>
        <v>10.378815142826889</v>
      </c>
      <c r="AI45" s="30">
        <v>9</v>
      </c>
      <c r="AJ45" s="31">
        <v>10</v>
      </c>
      <c r="AK45" s="4">
        <f t="shared" si="170"/>
        <v>1</v>
      </c>
      <c r="AL45" s="29">
        <f t="shared" si="171"/>
        <v>10.192143788809997</v>
      </c>
      <c r="AM45" s="28">
        <f t="shared" si="172"/>
        <v>746605.10896169872</v>
      </c>
      <c r="AN45" s="32">
        <f t="shared" si="173"/>
        <v>-261642.18095726558</v>
      </c>
      <c r="AO45" s="33">
        <f t="shared" si="132"/>
        <v>-100050.67553524263</v>
      </c>
      <c r="AP45" s="10">
        <f t="shared" si="174"/>
        <v>6652</v>
      </c>
      <c r="AS45" s="48"/>
    </row>
    <row r="46" spans="1:45" outlineLevel="2" x14ac:dyDescent="0.2">
      <c r="A46" s="21">
        <v>6060</v>
      </c>
      <c r="B46" s="22" t="s">
        <v>40</v>
      </c>
      <c r="C46" s="23">
        <v>79452</v>
      </c>
      <c r="D46" s="24" t="s">
        <v>26</v>
      </c>
      <c r="E46" s="25" t="s">
        <v>121</v>
      </c>
      <c r="F46" s="26" t="s">
        <v>122</v>
      </c>
      <c r="G46" s="27">
        <v>21893</v>
      </c>
      <c r="H46" s="28">
        <f t="shared" si="156"/>
        <v>913153.17916578217</v>
      </c>
      <c r="I46" s="28">
        <v>810613.84930434788</v>
      </c>
      <c r="J46" s="28">
        <v>102539.32986143426</v>
      </c>
      <c r="K46" s="29">
        <f t="shared" si="157"/>
        <v>37.026165866000454</v>
      </c>
      <c r="L46" s="29">
        <f t="shared" si="158"/>
        <v>4.6836582405990166</v>
      </c>
      <c r="M46" s="29">
        <f t="shared" si="159"/>
        <v>41.70982410659947</v>
      </c>
      <c r="N46" s="29">
        <v>32.144671261584925</v>
      </c>
      <c r="O46" s="28">
        <v>10379538.389832916</v>
      </c>
      <c r="P46" s="28">
        <v>335196</v>
      </c>
      <c r="Q46" s="29">
        <f t="shared" si="160"/>
        <v>30.965579511190217</v>
      </c>
      <c r="R46" s="30">
        <v>11</v>
      </c>
      <c r="S46" s="31">
        <v>12</v>
      </c>
      <c r="T46" s="4">
        <f t="shared" si="161"/>
        <v>0.96331921577920121</v>
      </c>
      <c r="U46" s="29">
        <f t="shared" si="162"/>
        <v>30.965579511190217</v>
      </c>
      <c r="V46" s="28">
        <f t="shared" si="163"/>
        <v>677929.43223848741</v>
      </c>
      <c r="W46" s="5">
        <f t="shared" si="164"/>
        <v>-235223.74692729476</v>
      </c>
      <c r="X46" s="27">
        <v>20069</v>
      </c>
      <c r="Y46" s="28">
        <f t="shared" si="165"/>
        <v>829714.78752684209</v>
      </c>
      <c r="Z46" s="28">
        <v>735085.43637858622</v>
      </c>
      <c r="AA46" s="28">
        <v>94629.351148255882</v>
      </c>
      <c r="AB46" s="29">
        <f t="shared" si="166"/>
        <v>36.627905544799752</v>
      </c>
      <c r="AC46" s="29">
        <f t="shared" si="167"/>
        <v>4.7152001170091129</v>
      </c>
      <c r="AD46" s="29">
        <f t="shared" si="168"/>
        <v>41.343105661808863</v>
      </c>
      <c r="AE46" s="29">
        <v>31.891645438428043</v>
      </c>
      <c r="AF46" s="28">
        <v>8880648.1261263303</v>
      </c>
      <c r="AG46" s="28">
        <v>293615</v>
      </c>
      <c r="AH46" s="29">
        <f t="shared" si="169"/>
        <v>30.245893861438724</v>
      </c>
      <c r="AI46" s="30">
        <v>11</v>
      </c>
      <c r="AJ46" s="31">
        <v>12</v>
      </c>
      <c r="AK46" s="4">
        <f t="shared" si="170"/>
        <v>0.94839552634037938</v>
      </c>
      <c r="AL46" s="29">
        <f t="shared" si="171"/>
        <v>30.245893861438724</v>
      </c>
      <c r="AM46" s="28">
        <f t="shared" si="172"/>
        <v>607004.84390521375</v>
      </c>
      <c r="AN46" s="32">
        <f t="shared" si="173"/>
        <v>-242956.30213268547</v>
      </c>
      <c r="AO46" s="33">
        <f t="shared" si="132"/>
        <v>7732.5552053907013</v>
      </c>
      <c r="AP46" s="10">
        <f t="shared" si="174"/>
        <v>1824</v>
      </c>
    </row>
    <row r="47" spans="1:45" outlineLevel="2" x14ac:dyDescent="0.2">
      <c r="A47" s="21">
        <v>6060</v>
      </c>
      <c r="B47" s="22" t="s">
        <v>40</v>
      </c>
      <c r="C47" s="23">
        <v>79455</v>
      </c>
      <c r="D47" s="24" t="s">
        <v>26</v>
      </c>
      <c r="E47" s="25" t="s">
        <v>123</v>
      </c>
      <c r="F47" s="26" t="s">
        <v>124</v>
      </c>
      <c r="G47" s="27">
        <v>2652</v>
      </c>
      <c r="H47" s="28">
        <f t="shared" si="156"/>
        <v>394693.41018520197</v>
      </c>
      <c r="I47" s="28">
        <v>355507.46475651237</v>
      </c>
      <c r="J47" s="28">
        <v>39185.945428689571</v>
      </c>
      <c r="K47" s="29">
        <f t="shared" si="157"/>
        <v>134.05258852055519</v>
      </c>
      <c r="L47" s="29">
        <f t="shared" si="158"/>
        <v>14.775997522130305</v>
      </c>
      <c r="M47" s="29">
        <f t="shared" si="159"/>
        <v>148.82858604268552</v>
      </c>
      <c r="N47" s="29">
        <v>93.125154686343009</v>
      </c>
      <c r="O47" s="28">
        <v>6052301.5154581666</v>
      </c>
      <c r="P47" s="28">
        <v>61152</v>
      </c>
      <c r="Q47" s="29">
        <f t="shared" si="160"/>
        <v>98.971440271097705</v>
      </c>
      <c r="R47" s="30">
        <v>10</v>
      </c>
      <c r="S47" s="31">
        <v>12</v>
      </c>
      <c r="T47" s="4">
        <f t="shared" si="161"/>
        <v>1</v>
      </c>
      <c r="U47" s="29">
        <f t="shared" si="162"/>
        <v>93.125154686343009</v>
      </c>
      <c r="V47" s="28">
        <f t="shared" si="163"/>
        <v>246967.91022818166</v>
      </c>
      <c r="W47" s="5">
        <f t="shared" si="164"/>
        <v>-147725.49995702031</v>
      </c>
      <c r="X47" s="27">
        <v>2431</v>
      </c>
      <c r="Y47" s="28">
        <f t="shared" si="165"/>
        <v>360065.35647227766</v>
      </c>
      <c r="Z47" s="28">
        <v>323679.83378214994</v>
      </c>
      <c r="AA47" s="28">
        <v>36385.52269012772</v>
      </c>
      <c r="AB47" s="29">
        <f t="shared" si="166"/>
        <v>133.14678477258329</v>
      </c>
      <c r="AC47" s="29">
        <f t="shared" si="167"/>
        <v>14.967306742133987</v>
      </c>
      <c r="AD47" s="29">
        <f t="shared" si="168"/>
        <v>148.11409151471727</v>
      </c>
      <c r="AE47" s="29">
        <v>83.445874884959011</v>
      </c>
      <c r="AF47" s="28">
        <v>5248817.8938830243</v>
      </c>
      <c r="AG47" s="28">
        <v>55643</v>
      </c>
      <c r="AH47" s="29">
        <f t="shared" si="169"/>
        <v>94.330246282246179</v>
      </c>
      <c r="AI47" s="30">
        <v>10</v>
      </c>
      <c r="AJ47" s="31">
        <v>12</v>
      </c>
      <c r="AK47" s="4">
        <f t="shared" si="170"/>
        <v>1</v>
      </c>
      <c r="AL47" s="29">
        <f t="shared" si="171"/>
        <v>83.445874884959011</v>
      </c>
      <c r="AM47" s="28">
        <f t="shared" si="172"/>
        <v>202856.92184533537</v>
      </c>
      <c r="AN47" s="32">
        <f t="shared" si="173"/>
        <v>-171500.11050211889</v>
      </c>
      <c r="AO47" s="33">
        <f t="shared" si="132"/>
        <v>23774.610545098578</v>
      </c>
      <c r="AP47" s="10">
        <f t="shared" si="174"/>
        <v>221</v>
      </c>
      <c r="AS47" s="48"/>
    </row>
    <row r="48" spans="1:45" outlineLevel="2" x14ac:dyDescent="0.2">
      <c r="A48" s="21">
        <v>6060</v>
      </c>
      <c r="B48" s="22" t="s">
        <v>40</v>
      </c>
      <c r="C48" s="23">
        <v>80380</v>
      </c>
      <c r="D48" s="24" t="s">
        <v>26</v>
      </c>
      <c r="E48" s="25" t="s">
        <v>125</v>
      </c>
      <c r="F48" s="26" t="s">
        <v>126</v>
      </c>
      <c r="G48" s="27">
        <v>8770080</v>
      </c>
      <c r="H48" s="28">
        <f t="shared" si="156"/>
        <v>1935239.5796494058</v>
      </c>
      <c r="I48" s="28">
        <v>1841551.0544141729</v>
      </c>
      <c r="J48" s="28">
        <v>93688.525235232824</v>
      </c>
      <c r="K48" s="29">
        <f t="shared" si="157"/>
        <v>0.20998110101779835</v>
      </c>
      <c r="L48" s="29">
        <f t="shared" si="158"/>
        <v>1.0682744654009179E-2</v>
      </c>
      <c r="M48" s="29">
        <f t="shared" si="159"/>
        <v>0.22066384567180752</v>
      </c>
      <c r="N48" s="29">
        <v>0.22129748836667612</v>
      </c>
      <c r="O48" s="28">
        <v>26338102.207133215</v>
      </c>
      <c r="P48" s="28">
        <v>110166131</v>
      </c>
      <c r="Q48" s="29">
        <f t="shared" si="160"/>
        <v>0.23907622032340606</v>
      </c>
      <c r="R48" s="30">
        <v>6</v>
      </c>
      <c r="S48" s="31">
        <v>12</v>
      </c>
      <c r="T48" s="4">
        <f t="shared" si="161"/>
        <v>1</v>
      </c>
      <c r="U48" s="29">
        <f t="shared" si="162"/>
        <v>0.22129748836667612</v>
      </c>
      <c r="V48" s="28">
        <f t="shared" si="163"/>
        <v>1940796.6767748189</v>
      </c>
      <c r="W48" s="5">
        <f t="shared" si="164"/>
        <v>5557.0971254131291</v>
      </c>
      <c r="X48" s="27">
        <v>8039240</v>
      </c>
      <c r="Y48" s="28">
        <f t="shared" si="165"/>
        <v>1776368.2106953564</v>
      </c>
      <c r="Z48" s="28">
        <v>1690737.983769434</v>
      </c>
      <c r="AA48" s="28">
        <v>85630.226925922427</v>
      </c>
      <c r="AB48" s="29">
        <f t="shared" si="166"/>
        <v>0.21031067411464691</v>
      </c>
      <c r="AC48" s="29">
        <f t="shared" si="167"/>
        <v>1.0651532598345418E-2</v>
      </c>
      <c r="AD48" s="29">
        <f t="shared" si="168"/>
        <v>0.22096220671299233</v>
      </c>
      <c r="AE48" s="29">
        <v>0.22063536799623806</v>
      </c>
      <c r="AF48" s="28">
        <v>23258890.068553943</v>
      </c>
      <c r="AG48" s="28">
        <v>100985258</v>
      </c>
      <c r="AH48" s="29">
        <f t="shared" si="169"/>
        <v>0.23031965783118505</v>
      </c>
      <c r="AI48" s="30">
        <v>7</v>
      </c>
      <c r="AJ48" s="31">
        <v>12</v>
      </c>
      <c r="AK48" s="4">
        <f t="shared" si="170"/>
        <v>1</v>
      </c>
      <c r="AL48" s="29">
        <f t="shared" si="171"/>
        <v>0.22063536799623806</v>
      </c>
      <c r="AM48" s="28">
        <f t="shared" si="172"/>
        <v>1773740.675810077</v>
      </c>
      <c r="AN48" s="32">
        <f t="shared" si="173"/>
        <v>-2866.4016930320386</v>
      </c>
      <c r="AO48" s="33">
        <f t="shared" si="132"/>
        <v>8423.4988184451686</v>
      </c>
      <c r="AP48" s="10">
        <f t="shared" si="174"/>
        <v>730840</v>
      </c>
    </row>
    <row r="49" spans="1:45" outlineLevel="2" x14ac:dyDescent="0.2">
      <c r="A49" s="21">
        <v>6060</v>
      </c>
      <c r="B49" s="22" t="s">
        <v>40</v>
      </c>
      <c r="C49" s="23">
        <v>80477</v>
      </c>
      <c r="D49" s="24" t="s">
        <v>26</v>
      </c>
      <c r="E49" s="25" t="s">
        <v>127</v>
      </c>
      <c r="F49" s="26" t="s">
        <v>128</v>
      </c>
      <c r="G49" s="27">
        <v>36240</v>
      </c>
      <c r="H49" s="28">
        <f t="shared" si="156"/>
        <v>281301.96159312298</v>
      </c>
      <c r="I49" s="28">
        <v>235410.28809926732</v>
      </c>
      <c r="J49" s="28">
        <v>45891.673493855676</v>
      </c>
      <c r="K49" s="29">
        <f t="shared" si="157"/>
        <v>6.4958688769113495</v>
      </c>
      <c r="L49" s="29">
        <f t="shared" si="158"/>
        <v>1.2663265312874084</v>
      </c>
      <c r="M49" s="29">
        <f t="shared" si="159"/>
        <v>7.7621954081987576</v>
      </c>
      <c r="N49" s="29">
        <v>7.5194085121323049</v>
      </c>
      <c r="O49" s="28">
        <v>3332740.3756319149</v>
      </c>
      <c r="P49" s="28">
        <v>468558</v>
      </c>
      <c r="Q49" s="29">
        <f t="shared" si="160"/>
        <v>7.1127595209812124</v>
      </c>
      <c r="R49" s="30">
        <v>7</v>
      </c>
      <c r="S49" s="31">
        <v>12</v>
      </c>
      <c r="T49" s="4">
        <f t="shared" si="161"/>
        <v>0.94592008261088911</v>
      </c>
      <c r="U49" s="29">
        <f t="shared" si="162"/>
        <v>7.1127595209812124</v>
      </c>
      <c r="V49" s="28">
        <f t="shared" si="163"/>
        <v>257766.40504035912</v>
      </c>
      <c r="W49" s="5">
        <f t="shared" si="164"/>
        <v>-23535.556552763854</v>
      </c>
      <c r="X49" s="27">
        <v>33220</v>
      </c>
      <c r="Y49" s="28">
        <f t="shared" si="165"/>
        <v>256938.21882555512</v>
      </c>
      <c r="Z49" s="28">
        <v>214869.70277513366</v>
      </c>
      <c r="AA49" s="28">
        <v>42068.516050421473</v>
      </c>
      <c r="AB49" s="29">
        <f t="shared" si="166"/>
        <v>6.4680825639715129</v>
      </c>
      <c r="AC49" s="29">
        <f t="shared" si="167"/>
        <v>1.2663611092842104</v>
      </c>
      <c r="AD49" s="29">
        <f t="shared" si="168"/>
        <v>7.7344436732557229</v>
      </c>
      <c r="AE49" s="29">
        <v>7.1910197031519978</v>
      </c>
      <c r="AF49" s="28">
        <v>2886436.4931501215</v>
      </c>
      <c r="AG49" s="28">
        <v>429431</v>
      </c>
      <c r="AH49" s="29">
        <f t="shared" si="169"/>
        <v>6.7215373206641384</v>
      </c>
      <c r="AI49" s="30">
        <v>7</v>
      </c>
      <c r="AJ49" s="31">
        <v>12</v>
      </c>
      <c r="AK49" s="4">
        <f t="shared" si="170"/>
        <v>0.93471268305911137</v>
      </c>
      <c r="AL49" s="29">
        <f t="shared" si="171"/>
        <v>6.7215373206641384</v>
      </c>
      <c r="AM49" s="28">
        <f t="shared" si="172"/>
        <v>223289.46979246268</v>
      </c>
      <c r="AN49" s="32">
        <f t="shared" si="173"/>
        <v>-36707.726217919022</v>
      </c>
      <c r="AO49" s="33">
        <f t="shared" si="132"/>
        <v>13172.169665155168</v>
      </c>
      <c r="AP49" s="10">
        <f t="shared" si="174"/>
        <v>3020</v>
      </c>
    </row>
    <row r="50" spans="1:45" outlineLevel="2" x14ac:dyDescent="0.2">
      <c r="A50" s="21">
        <v>6060</v>
      </c>
      <c r="B50" s="22" t="s">
        <v>40</v>
      </c>
      <c r="C50" s="23">
        <v>80548</v>
      </c>
      <c r="D50" s="24" t="s">
        <v>26</v>
      </c>
      <c r="E50" s="25" t="s">
        <v>129</v>
      </c>
      <c r="F50" s="49" t="s">
        <v>130</v>
      </c>
      <c r="G50" s="27">
        <v>82596</v>
      </c>
      <c r="H50" s="28">
        <f t="shared" si="156"/>
        <v>205144.65052556206</v>
      </c>
      <c r="I50" s="28">
        <v>195579.77167039906</v>
      </c>
      <c r="J50" s="28">
        <v>9564.8788551630096</v>
      </c>
      <c r="K50" s="29">
        <f t="shared" si="157"/>
        <v>2.3679085145818086</v>
      </c>
      <c r="L50" s="29">
        <f t="shared" si="158"/>
        <v>0.11580317273430929</v>
      </c>
      <c r="M50" s="29">
        <f t="shared" si="159"/>
        <v>2.4837116873161178</v>
      </c>
      <c r="N50" s="29">
        <v>1.9404309135552729</v>
      </c>
      <c r="O50" s="28">
        <v>2207584.9830002775</v>
      </c>
      <c r="P50" s="28">
        <v>1106819</v>
      </c>
      <c r="Q50" s="29">
        <f t="shared" si="160"/>
        <v>1.9945311591147943</v>
      </c>
      <c r="R50" s="30">
        <v>10</v>
      </c>
      <c r="S50" s="31">
        <v>12</v>
      </c>
      <c r="T50" s="4">
        <f t="shared" si="161"/>
        <v>1</v>
      </c>
      <c r="U50" s="29">
        <f t="shared" si="162"/>
        <v>1.9404309135552729</v>
      </c>
      <c r="V50" s="28">
        <f t="shared" si="163"/>
        <v>160271.83173601131</v>
      </c>
      <c r="W50" s="5">
        <f t="shared" si="164"/>
        <v>-44872.818789550744</v>
      </c>
      <c r="X50" s="27">
        <v>75713</v>
      </c>
      <c r="Y50" s="28">
        <f t="shared" si="165"/>
        <v>186804.22773760682</v>
      </c>
      <c r="Z50" s="28">
        <v>178057.89065070805</v>
      </c>
      <c r="AA50" s="28">
        <v>8746.3370868987731</v>
      </c>
      <c r="AB50" s="29">
        <f t="shared" si="166"/>
        <v>2.3517479250684565</v>
      </c>
      <c r="AC50" s="29">
        <f t="shared" si="167"/>
        <v>0.11551962129223216</v>
      </c>
      <c r="AD50" s="29">
        <f t="shared" si="168"/>
        <v>2.4672675463606888</v>
      </c>
      <c r="AE50" s="29">
        <v>2.1877815243179883</v>
      </c>
      <c r="AF50" s="28">
        <v>2100807.560753101</v>
      </c>
      <c r="AG50" s="28">
        <v>1014555</v>
      </c>
      <c r="AH50" s="29">
        <f t="shared" si="169"/>
        <v>2.0706689738388762</v>
      </c>
      <c r="AI50" s="30">
        <v>8</v>
      </c>
      <c r="AJ50" s="31">
        <v>12</v>
      </c>
      <c r="AK50" s="4">
        <f t="shared" si="170"/>
        <v>0.94646972324367695</v>
      </c>
      <c r="AL50" s="29">
        <f t="shared" si="171"/>
        <v>2.0706689738388762</v>
      </c>
      <c r="AM50" s="28">
        <f t="shared" si="172"/>
        <v>156776.56001626284</v>
      </c>
      <c r="AN50" s="32">
        <f t="shared" si="173"/>
        <v>-32757.455696011617</v>
      </c>
      <c r="AO50" s="33">
        <f t="shared" si="132"/>
        <v>-12115.363093539127</v>
      </c>
      <c r="AP50" s="10">
        <f t="shared" si="174"/>
        <v>6883</v>
      </c>
      <c r="AS50" s="48"/>
    </row>
    <row r="51" spans="1:45" outlineLevel="2" x14ac:dyDescent="0.2">
      <c r="A51" s="21">
        <v>6060</v>
      </c>
      <c r="B51" s="22" t="s">
        <v>40</v>
      </c>
      <c r="C51" s="23">
        <v>80632</v>
      </c>
      <c r="D51" s="24" t="s">
        <v>26</v>
      </c>
      <c r="E51" s="25" t="s">
        <v>131</v>
      </c>
      <c r="F51" s="26" t="s">
        <v>59</v>
      </c>
      <c r="G51" s="27">
        <v>6303324</v>
      </c>
      <c r="H51" s="28">
        <f t="shared" si="156"/>
        <v>910403.62238483096</v>
      </c>
      <c r="I51" s="28">
        <v>780616.10961428483</v>
      </c>
      <c r="J51" s="28">
        <v>129787.51277054611</v>
      </c>
      <c r="K51" s="29">
        <f t="shared" si="157"/>
        <v>0.12384197760011778</v>
      </c>
      <c r="L51" s="29">
        <f t="shared" si="158"/>
        <v>2.0590328653666876E-2</v>
      </c>
      <c r="M51" s="29">
        <f t="shared" si="159"/>
        <v>0.14443230625378467</v>
      </c>
      <c r="N51" s="29">
        <v>0.13672639478125198</v>
      </c>
      <c r="O51" s="28">
        <v>10822360.671550576</v>
      </c>
      <c r="P51" s="28">
        <v>77763484</v>
      </c>
      <c r="Q51" s="29">
        <f t="shared" si="160"/>
        <v>0.13917021350985992</v>
      </c>
      <c r="R51" s="30">
        <v>7</v>
      </c>
      <c r="S51" s="31">
        <v>12</v>
      </c>
      <c r="T51" s="4">
        <f t="shared" si="161"/>
        <v>1</v>
      </c>
      <c r="U51" s="29">
        <f t="shared" si="162"/>
        <v>0.13672639478125198</v>
      </c>
      <c r="V51" s="28">
        <f>IF(U51&lt;0,0,G51*U51)</f>
        <v>861830.76565814042</v>
      </c>
      <c r="W51" s="5">
        <f t="shared" si="164"/>
        <v>-48572.856726690545</v>
      </c>
      <c r="X51" s="27">
        <v>5778047</v>
      </c>
      <c r="Y51" s="28">
        <f t="shared" si="165"/>
        <v>833456.15713299904</v>
      </c>
      <c r="Z51" s="28">
        <v>714244.46858196647</v>
      </c>
      <c r="AA51" s="28">
        <v>119211.68855103257</v>
      </c>
      <c r="AB51" s="29">
        <f t="shared" si="166"/>
        <v>0.12361347503437865</v>
      </c>
      <c r="AC51" s="29">
        <f t="shared" si="167"/>
        <v>2.0631830885251119E-2</v>
      </c>
      <c r="AD51" s="29">
        <f t="shared" si="168"/>
        <v>0.14424530591962978</v>
      </c>
      <c r="AE51" s="29">
        <v>0.12754343471571764</v>
      </c>
      <c r="AF51" s="28">
        <v>9397069.3125309907</v>
      </c>
      <c r="AG51" s="28">
        <v>71358619</v>
      </c>
      <c r="AH51" s="29">
        <f t="shared" si="169"/>
        <v>0.13168793684938032</v>
      </c>
      <c r="AI51" s="30">
        <v>8</v>
      </c>
      <c r="AJ51" s="31">
        <v>12</v>
      </c>
      <c r="AK51" s="4">
        <f t="shared" si="170"/>
        <v>1</v>
      </c>
      <c r="AL51" s="29">
        <f t="shared" si="171"/>
        <v>0.12754343471571764</v>
      </c>
      <c r="AM51" s="28">
        <f>IF(AL51&lt;0,0,X51*AL51)</f>
        <v>736951.9603288481</v>
      </c>
      <c r="AN51" s="32">
        <f t="shared" si="173"/>
        <v>-105277.3056045283</v>
      </c>
      <c r="AO51" s="33">
        <f t="shared" si="132"/>
        <v>56704.448877837756</v>
      </c>
      <c r="AP51" s="10">
        <f>G51-X51</f>
        <v>525277</v>
      </c>
    </row>
    <row r="52" spans="1:45" outlineLevel="2" x14ac:dyDescent="0.2">
      <c r="A52" s="21">
        <v>6060</v>
      </c>
      <c r="B52" s="22" t="s">
        <v>40</v>
      </c>
      <c r="C52" s="23">
        <v>80754</v>
      </c>
      <c r="D52" s="24" t="s">
        <v>26</v>
      </c>
      <c r="E52" s="25" t="s">
        <v>132</v>
      </c>
      <c r="F52" s="1" t="s">
        <v>133</v>
      </c>
      <c r="G52" s="27">
        <v>12648</v>
      </c>
      <c r="H52" s="28">
        <f t="shared" si="156"/>
        <v>1249175.6619409446</v>
      </c>
      <c r="I52" s="28">
        <v>1169567.375442761</v>
      </c>
      <c r="J52" s="28">
        <v>79608.28649818353</v>
      </c>
      <c r="K52" s="29">
        <f t="shared" si="157"/>
        <v>92.470538855373263</v>
      </c>
      <c r="L52" s="29">
        <f t="shared" si="158"/>
        <v>6.2941402987178625</v>
      </c>
      <c r="M52" s="29">
        <f t="shared" si="159"/>
        <v>98.764679154091127</v>
      </c>
      <c r="N52" s="29">
        <v>65.748835404970606</v>
      </c>
      <c r="O52" s="28">
        <v>27770653.237742286</v>
      </c>
      <c r="P52" s="28">
        <v>430957</v>
      </c>
      <c r="Q52" s="29">
        <f t="shared" si="160"/>
        <v>64.439499155930378</v>
      </c>
      <c r="R52" s="30">
        <v>9</v>
      </c>
      <c r="S52" s="31">
        <v>12</v>
      </c>
      <c r="T52" s="4">
        <f t="shared" si="161"/>
        <v>0.9800857879690863</v>
      </c>
      <c r="U52" s="29">
        <f t="shared" si="162"/>
        <v>64.439499155930378</v>
      </c>
      <c r="V52" s="28">
        <f t="shared" si="163"/>
        <v>815030.78532420739</v>
      </c>
      <c r="W52" s="5">
        <f t="shared" si="164"/>
        <v>-434144.87661673717</v>
      </c>
      <c r="X52" s="27">
        <v>8613</v>
      </c>
      <c r="Y52" s="28">
        <f t="shared" si="165"/>
        <v>1138305.5250642186</v>
      </c>
      <c r="Z52" s="28">
        <v>1065367.2704289565</v>
      </c>
      <c r="AA52" s="28">
        <v>72938.254635262012</v>
      </c>
      <c r="AB52" s="29">
        <f t="shared" si="166"/>
        <v>123.69293746998218</v>
      </c>
      <c r="AC52" s="29">
        <f t="shared" si="167"/>
        <v>8.4683913427681432</v>
      </c>
      <c r="AD52" s="29">
        <f t="shared" si="168"/>
        <v>132.16132881275033</v>
      </c>
      <c r="AE52" s="29">
        <v>62.019024259216685</v>
      </c>
      <c r="AF52" s="28">
        <v>24719493.771307811</v>
      </c>
      <c r="AG52" s="28">
        <v>423925</v>
      </c>
      <c r="AH52" s="29">
        <f t="shared" si="169"/>
        <v>58.311007303904724</v>
      </c>
      <c r="AI52" s="30">
        <v>11</v>
      </c>
      <c r="AJ52" s="31">
        <v>12</v>
      </c>
      <c r="AK52" s="4">
        <f t="shared" si="170"/>
        <v>0.94021162055349639</v>
      </c>
      <c r="AL52" s="29">
        <f t="shared" si="171"/>
        <v>58.311007303904724</v>
      </c>
      <c r="AM52" s="28">
        <f t="shared" ref="AM52:AM53" si="175">IF(AL52&lt;0,0,X52*AL52)</f>
        <v>502232.70590853138</v>
      </c>
      <c r="AN52" s="32">
        <f t="shared" si="173"/>
        <v>-693897.62089711335</v>
      </c>
      <c r="AO52" s="33">
        <f t="shared" si="132"/>
        <v>259752.74428037618</v>
      </c>
      <c r="AP52" s="10">
        <f t="shared" si="174"/>
        <v>4035</v>
      </c>
      <c r="AS52" s="48"/>
    </row>
    <row r="53" spans="1:45" outlineLevel="2" x14ac:dyDescent="0.2">
      <c r="A53" s="21">
        <v>6060</v>
      </c>
      <c r="B53" s="22" t="s">
        <v>40</v>
      </c>
      <c r="C53" s="23">
        <v>80959</v>
      </c>
      <c r="D53" s="24" t="s">
        <v>26</v>
      </c>
      <c r="E53" s="25" t="s">
        <v>134</v>
      </c>
      <c r="F53" s="26" t="s">
        <v>135</v>
      </c>
      <c r="G53" s="27">
        <v>36</v>
      </c>
      <c r="H53" s="28">
        <f t="shared" si="156"/>
        <v>225725.76231971331</v>
      </c>
      <c r="I53" s="28">
        <v>218778.58168335803</v>
      </c>
      <c r="J53" s="28">
        <v>6947.180636355266</v>
      </c>
      <c r="K53" s="29">
        <f t="shared" si="157"/>
        <v>6077.1828245377228</v>
      </c>
      <c r="L53" s="29">
        <f t="shared" si="158"/>
        <v>192.97723989875738</v>
      </c>
      <c r="M53" s="29">
        <f t="shared" si="159"/>
        <v>6270.1600644364808</v>
      </c>
      <c r="N53" s="29">
        <v>6270.1600644364808</v>
      </c>
      <c r="O53" s="28">
        <v>225725.76231971331</v>
      </c>
      <c r="P53" s="28">
        <v>36</v>
      </c>
      <c r="Q53" s="29">
        <f t="shared" si="160"/>
        <v>6270.1600644364808</v>
      </c>
      <c r="R53" s="30">
        <v>1</v>
      </c>
      <c r="S53" s="31">
        <v>1</v>
      </c>
      <c r="T53" s="4">
        <f t="shared" si="161"/>
        <v>1</v>
      </c>
      <c r="U53" s="29">
        <f t="shared" si="162"/>
        <v>6270.1600644364808</v>
      </c>
      <c r="V53" s="28">
        <f t="shared" si="163"/>
        <v>225725.76231971331</v>
      </c>
      <c r="W53" s="5">
        <f t="shared" si="164"/>
        <v>0</v>
      </c>
      <c r="X53" s="27">
        <v>33</v>
      </c>
      <c r="Y53" s="28">
        <f t="shared" si="165"/>
        <v>213738.08109430605</v>
      </c>
      <c r="Z53" s="28">
        <v>207315.18348306479</v>
      </c>
      <c r="AA53" s="28">
        <v>6422.8976112412656</v>
      </c>
      <c r="AB53" s="29">
        <f t="shared" si="166"/>
        <v>6282.2782873655997</v>
      </c>
      <c r="AC53" s="29">
        <f t="shared" si="167"/>
        <v>194.63326094670501</v>
      </c>
      <c r="AD53" s="29">
        <f t="shared" si="168"/>
        <v>6476.9115483123041</v>
      </c>
      <c r="AE53" s="29">
        <v>6476.9115483123023</v>
      </c>
      <c r="AF53" s="28">
        <v>213738.08109430599</v>
      </c>
      <c r="AG53" s="28">
        <v>33</v>
      </c>
      <c r="AH53" s="29">
        <f t="shared" si="169"/>
        <v>6476.9115483123023</v>
      </c>
      <c r="AI53" s="30">
        <v>1</v>
      </c>
      <c r="AJ53" s="31">
        <v>1</v>
      </c>
      <c r="AK53" s="4">
        <f t="shared" si="170"/>
        <v>1</v>
      </c>
      <c r="AL53" s="29">
        <f t="shared" si="171"/>
        <v>6476.9115483123023</v>
      </c>
      <c r="AM53" s="28">
        <f t="shared" si="175"/>
        <v>213738.08109430596</v>
      </c>
      <c r="AN53" s="32">
        <f t="shared" si="173"/>
        <v>-9.5248899676583036E-11</v>
      </c>
      <c r="AO53" s="33">
        <f t="shared" si="132"/>
        <v>9.5248899676583036E-11</v>
      </c>
      <c r="AP53" s="10">
        <f t="shared" si="174"/>
        <v>3</v>
      </c>
    </row>
    <row r="54" spans="1:45" s="48" customFormat="1" ht="16.5" customHeight="1" outlineLevel="1" x14ac:dyDescent="0.2">
      <c r="A54" s="34"/>
      <c r="B54" s="35" t="s">
        <v>41</v>
      </c>
      <c r="C54" s="36"/>
      <c r="D54" s="37"/>
      <c r="E54" s="38"/>
      <c r="F54" s="37"/>
      <c r="G54" s="71"/>
      <c r="H54" s="42"/>
      <c r="I54" s="42"/>
      <c r="J54" s="42"/>
      <c r="K54" s="41"/>
      <c r="L54" s="41"/>
      <c r="M54" s="41"/>
      <c r="N54" s="41"/>
      <c r="O54" s="42"/>
      <c r="P54" s="42"/>
      <c r="Q54" s="41"/>
      <c r="R54" s="43"/>
      <c r="S54" s="44"/>
      <c r="T54" s="45"/>
      <c r="U54" s="40"/>
      <c r="V54" s="39">
        <f>SUBTOTAL(9,V41:V53)</f>
        <v>6987020.4770424971</v>
      </c>
      <c r="W54" s="6">
        <f>SUBTOTAL(9,W41:W53)</f>
        <v>-1957320.8861259089</v>
      </c>
      <c r="X54" s="71"/>
      <c r="Y54" s="42"/>
      <c r="Z54" s="42"/>
      <c r="AA54" s="42"/>
      <c r="AB54" s="41"/>
      <c r="AC54" s="41"/>
      <c r="AD54" s="41"/>
      <c r="AE54" s="41"/>
      <c r="AF54" s="42"/>
      <c r="AG54" s="42"/>
      <c r="AH54" s="41"/>
      <c r="AI54" s="43"/>
      <c r="AJ54" s="44"/>
      <c r="AK54" s="45"/>
      <c r="AL54" s="40"/>
      <c r="AM54" s="39">
        <f>SUBTOTAL(9,AM41:AM53)</f>
        <v>6092822.3226775229</v>
      </c>
      <c r="AN54" s="46">
        <f>SUBTOTAL(9,AN41:AN53)</f>
        <v>-2241047.962808066</v>
      </c>
      <c r="AO54" s="47">
        <f t="shared" si="132"/>
        <v>283727.07668215712</v>
      </c>
      <c r="AP54" s="11">
        <v>9.9999999999999995E-8</v>
      </c>
      <c r="AR54" s="20"/>
      <c r="AS54" s="20"/>
    </row>
    <row r="55" spans="1:45" outlineLevel="2" x14ac:dyDescent="0.2">
      <c r="A55" s="21">
        <v>6070</v>
      </c>
      <c r="B55" s="22" t="s">
        <v>42</v>
      </c>
      <c r="C55" s="23">
        <v>77657</v>
      </c>
      <c r="D55" s="24" t="s">
        <v>26</v>
      </c>
      <c r="E55" s="25" t="s">
        <v>136</v>
      </c>
      <c r="F55" s="26" t="s">
        <v>27</v>
      </c>
      <c r="G55" s="27">
        <v>53</v>
      </c>
      <c r="H55" s="28">
        <f t="shared" ref="H55:H56" si="176">I55+J55</f>
        <v>89324.646474899535</v>
      </c>
      <c r="I55" s="28">
        <v>86385.332957317994</v>
      </c>
      <c r="J55" s="28">
        <v>2939.3135175815369</v>
      </c>
      <c r="K55" s="29">
        <f t="shared" ref="K55:K56" si="177">I55/G55</f>
        <v>1629.9119425909055</v>
      </c>
      <c r="L55" s="29">
        <f t="shared" ref="L55:L56" si="178">J55/G55</f>
        <v>55.458745614745979</v>
      </c>
      <c r="M55" s="29">
        <f t="shared" ref="M55:M56" si="179">H55/G55</f>
        <v>1685.3706882056515</v>
      </c>
      <c r="N55" s="29">
        <v>1000.0319010902575</v>
      </c>
      <c r="O55" s="28">
        <v>1185680.209349083</v>
      </c>
      <c r="P55" s="28">
        <v>1335</v>
      </c>
      <c r="Q55" s="29">
        <f t="shared" ref="Q55:Q56" si="180">O55/P55</f>
        <v>888.14996954987487</v>
      </c>
      <c r="R55" s="30">
        <v>9</v>
      </c>
      <c r="S55" s="31">
        <v>11</v>
      </c>
      <c r="T55" s="4">
        <f t="shared" ref="T55:T56" si="181">IF(N55=0,1,MIN(Q55/N55,1))</f>
        <v>0.88812163750135731</v>
      </c>
      <c r="U55" s="29">
        <f t="shared" ref="U55:U56" si="182">T55*N55</f>
        <v>888.14996954987487</v>
      </c>
      <c r="V55" s="28">
        <f t="shared" ref="V55:V56" si="183">IF(U55&lt;0,0,G55*U55)</f>
        <v>47071.948386143369</v>
      </c>
      <c r="W55" s="5">
        <f>IF(G55=0,-H55*12/12,(V55-H55)*12/12)</f>
        <v>-42252.698088756166</v>
      </c>
      <c r="X55" s="27">
        <v>53</v>
      </c>
      <c r="Y55" s="28">
        <f t="shared" ref="Y55:Y56" si="184">Z55+AA55</f>
        <v>81656.352726235011</v>
      </c>
      <c r="Z55" s="28">
        <v>78633.925787955377</v>
      </c>
      <c r="AA55" s="28">
        <v>3022.4269382796338</v>
      </c>
      <c r="AB55" s="29">
        <f t="shared" ref="AB55:AB56" si="185">Z55/X55</f>
        <v>1483.6589771312335</v>
      </c>
      <c r="AC55" s="29">
        <f t="shared" ref="AC55:AC56" si="186">AA55/X55</f>
        <v>57.026923363766677</v>
      </c>
      <c r="AD55" s="29">
        <f t="shared" ref="AD55:AD56" si="187">Y55/X55</f>
        <v>1540.6859004950002</v>
      </c>
      <c r="AE55" s="29">
        <v>1240.9497054882365</v>
      </c>
      <c r="AF55" s="28">
        <v>987850.03797126247</v>
      </c>
      <c r="AG55" s="28">
        <v>1221</v>
      </c>
      <c r="AH55" s="29">
        <f t="shared" ref="AH55:AH56" si="188">AF55/AG55</f>
        <v>809.04999014845407</v>
      </c>
      <c r="AI55" s="30">
        <v>9</v>
      </c>
      <c r="AJ55" s="31">
        <v>11</v>
      </c>
      <c r="AK55" s="4">
        <f t="shared" ref="AK55:AK56" si="189">IF(AE55=0,1,MIN(AH55/AE55,1))</f>
        <v>0.65196033857805968</v>
      </c>
      <c r="AL55" s="29">
        <f t="shared" ref="AL55:AL56" si="190">AK55*AE55</f>
        <v>809.04999014845419</v>
      </c>
      <c r="AM55" s="28">
        <f t="shared" ref="AM55:AM56" si="191">IF(AL55&lt;0,0,X55*AL55)</f>
        <v>42879.649477868072</v>
      </c>
      <c r="AN55" s="32">
        <f>IF(X55=0,-Y55*12/11,(AM55-Y55)*12/11)</f>
        <v>-42301.858089127571</v>
      </c>
      <c r="AO55" s="33">
        <f t="shared" si="132"/>
        <v>49.160000371404749</v>
      </c>
      <c r="AP55" s="10">
        <f>G55-X55</f>
        <v>0</v>
      </c>
    </row>
    <row r="56" spans="1:45" outlineLevel="2" x14ac:dyDescent="0.2">
      <c r="A56" s="21">
        <v>6070</v>
      </c>
      <c r="B56" s="22" t="s">
        <v>42</v>
      </c>
      <c r="C56" s="23">
        <v>80924</v>
      </c>
      <c r="D56" s="24" t="s">
        <v>26</v>
      </c>
      <c r="E56" s="25" t="s">
        <v>137</v>
      </c>
      <c r="F56" s="26" t="s">
        <v>138</v>
      </c>
      <c r="G56" s="27">
        <v>235</v>
      </c>
      <c r="H56" s="28">
        <f t="shared" si="176"/>
        <v>72838.25814304706</v>
      </c>
      <c r="I56" s="28">
        <v>69914.930166921375</v>
      </c>
      <c r="J56" s="28">
        <v>2923.3279761256908</v>
      </c>
      <c r="K56" s="29">
        <f t="shared" si="177"/>
        <v>297.51034113583563</v>
      </c>
      <c r="L56" s="29">
        <f t="shared" si="178"/>
        <v>12.439693515428472</v>
      </c>
      <c r="M56" s="29">
        <f t="shared" si="179"/>
        <v>309.9500346512641</v>
      </c>
      <c r="N56" s="29">
        <v>855.4945687507136</v>
      </c>
      <c r="O56" s="28">
        <v>1159076.5662853043</v>
      </c>
      <c r="P56" s="28">
        <v>1581</v>
      </c>
      <c r="Q56" s="29">
        <f t="shared" si="180"/>
        <v>733.12875792871864</v>
      </c>
      <c r="R56" s="30">
        <v>1</v>
      </c>
      <c r="S56" s="31">
        <v>12</v>
      </c>
      <c r="T56" s="4">
        <f t="shared" si="181"/>
        <v>0.85696483029613291</v>
      </c>
      <c r="U56" s="29">
        <f t="shared" si="182"/>
        <v>733.12875792871864</v>
      </c>
      <c r="V56" s="28">
        <f t="shared" si="183"/>
        <v>172285.25811324888</v>
      </c>
      <c r="W56" s="5">
        <f>IF(G56=0,-H56*12/12,(V56-H56)*12/12)</f>
        <v>99446.999970201825</v>
      </c>
      <c r="X56" s="27">
        <v>222</v>
      </c>
      <c r="Y56" s="28">
        <f t="shared" si="184"/>
        <v>66311.611287832086</v>
      </c>
      <c r="Z56" s="28">
        <v>63323.870410665368</v>
      </c>
      <c r="AA56" s="28">
        <v>2987.7408771667156</v>
      </c>
      <c r="AB56" s="29">
        <f t="shared" si="185"/>
        <v>285.24265950750163</v>
      </c>
      <c r="AC56" s="29">
        <f t="shared" si="186"/>
        <v>13.45829223948971</v>
      </c>
      <c r="AD56" s="29">
        <f t="shared" si="187"/>
        <v>298.70095174699139</v>
      </c>
      <c r="AE56" s="29">
        <v>736.68891866878039</v>
      </c>
      <c r="AF56" s="28">
        <v>984939.81620646047</v>
      </c>
      <c r="AG56" s="28">
        <v>1430</v>
      </c>
      <c r="AH56" s="29">
        <f t="shared" si="188"/>
        <v>688.76910224228004</v>
      </c>
      <c r="AI56" s="30">
        <v>1</v>
      </c>
      <c r="AJ56" s="31">
        <v>12</v>
      </c>
      <c r="AK56" s="4">
        <f t="shared" si="189"/>
        <v>0.93495244028769575</v>
      </c>
      <c r="AL56" s="29">
        <f t="shared" si="190"/>
        <v>688.76910224228004</v>
      </c>
      <c r="AM56" s="28">
        <f t="shared" si="191"/>
        <v>152906.74069778618</v>
      </c>
      <c r="AN56" s="32">
        <f>IF(X56=0,-Y56*12/11,(AM56-Y56)*12/11)</f>
        <v>94467.413901768101</v>
      </c>
      <c r="AO56" s="33">
        <f t="shared" si="132"/>
        <v>4979.586068433724</v>
      </c>
      <c r="AP56" s="10">
        <f>G56-X56</f>
        <v>13</v>
      </c>
    </row>
    <row r="57" spans="1:45" s="48" customFormat="1" ht="16.5" customHeight="1" outlineLevel="1" x14ac:dyDescent="0.2">
      <c r="A57" s="34"/>
      <c r="B57" s="35" t="s">
        <v>43</v>
      </c>
      <c r="C57" s="36"/>
      <c r="D57" s="37"/>
      <c r="E57" s="38"/>
      <c r="F57" s="37"/>
      <c r="G57" s="71"/>
      <c r="H57" s="42"/>
      <c r="I57" s="42"/>
      <c r="J57" s="42"/>
      <c r="K57" s="41"/>
      <c r="L57" s="41"/>
      <c r="M57" s="41"/>
      <c r="N57" s="41"/>
      <c r="O57" s="42"/>
      <c r="P57" s="42"/>
      <c r="Q57" s="41"/>
      <c r="R57" s="43"/>
      <c r="S57" s="44"/>
      <c r="T57" s="45"/>
      <c r="U57" s="40"/>
      <c r="V57" s="39">
        <f>SUBTOTAL(9,V55:V56)</f>
        <v>219357.20649939225</v>
      </c>
      <c r="W57" s="6">
        <f>SUBTOTAL(9,W55:W56)</f>
        <v>57194.301881445659</v>
      </c>
      <c r="X57" s="71"/>
      <c r="Y57" s="42"/>
      <c r="Z57" s="42"/>
      <c r="AA57" s="42"/>
      <c r="AB57" s="41"/>
      <c r="AC57" s="41"/>
      <c r="AD57" s="41"/>
      <c r="AE57" s="41"/>
      <c r="AF57" s="42"/>
      <c r="AG57" s="42"/>
      <c r="AH57" s="41"/>
      <c r="AI57" s="43"/>
      <c r="AJ57" s="44"/>
      <c r="AK57" s="45"/>
      <c r="AL57" s="40"/>
      <c r="AM57" s="39">
        <f>SUBTOTAL(9,AM55:AM56)</f>
        <v>195786.39017565426</v>
      </c>
      <c r="AN57" s="46">
        <f>SUBTOTAL(9,AN55:AN56)</f>
        <v>52165.55581264053</v>
      </c>
      <c r="AO57" s="47">
        <f t="shared" si="132"/>
        <v>5028.7460688051287</v>
      </c>
      <c r="AP57" s="11">
        <v>9.9999999999999995E-8</v>
      </c>
      <c r="AR57" s="20"/>
      <c r="AS57" s="20"/>
    </row>
    <row r="58" spans="1:45" outlineLevel="2" x14ac:dyDescent="0.2">
      <c r="A58" s="21">
        <v>6091</v>
      </c>
      <c r="B58" s="22" t="s">
        <v>44</v>
      </c>
      <c r="C58" s="23">
        <v>79017</v>
      </c>
      <c r="D58" s="24" t="s">
        <v>26</v>
      </c>
      <c r="E58" s="25" t="s">
        <v>139</v>
      </c>
      <c r="F58" s="26" t="s">
        <v>32</v>
      </c>
      <c r="G58" s="27">
        <v>173</v>
      </c>
      <c r="H58" s="28">
        <f t="shared" ref="H58:H59" si="192">I58+J58</f>
        <v>31994.582210675981</v>
      </c>
      <c r="I58" s="28">
        <v>25538.156548357874</v>
      </c>
      <c r="J58" s="28">
        <v>6456.4256623181063</v>
      </c>
      <c r="K58" s="29">
        <f t="shared" ref="K58:K59" si="193">I58/G58</f>
        <v>147.61940201362933</v>
      </c>
      <c r="L58" s="29">
        <f t="shared" ref="L58:L59" si="194">J58/G58</f>
        <v>37.320379550971715</v>
      </c>
      <c r="M58" s="29">
        <f t="shared" ref="M58:M59" si="195">H58/G58</f>
        <v>184.93978156460105</v>
      </c>
      <c r="N58" s="29">
        <v>622.10098666576823</v>
      </c>
      <c r="O58" s="28">
        <v>572056.47949374223</v>
      </c>
      <c r="P58" s="28">
        <v>937</v>
      </c>
      <c r="Q58" s="29">
        <f t="shared" ref="Q58:Q59" si="196">O58/P58</f>
        <v>610.51918836045058</v>
      </c>
      <c r="R58" s="30">
        <v>1</v>
      </c>
      <c r="S58" s="31">
        <v>12</v>
      </c>
      <c r="T58" s="4">
        <f t="shared" ref="T58:T59" si="197">IF(N58=0,1,MIN(Q58/N58,1))</f>
        <v>0.98138276814606606</v>
      </c>
      <c r="U58" s="29">
        <f t="shared" ref="U58:U59" si="198">T58*N58</f>
        <v>610.51918836045058</v>
      </c>
      <c r="V58" s="28">
        <f t="shared" ref="V58:V59" si="199">IF(U58&lt;0,0,G58*U58)</f>
        <v>105619.81958635795</v>
      </c>
      <c r="W58" s="5">
        <f>IF(G58=0,-H58*12/12,(V58-H58)*12/12)</f>
        <v>73625.237375681958</v>
      </c>
      <c r="X58" s="27">
        <v>143</v>
      </c>
      <c r="Y58" s="28">
        <f t="shared" ref="Y58:Y59" si="200">Z58+AA58</f>
        <v>29222.379175326885</v>
      </c>
      <c r="Z58" s="28">
        <v>23229.600163872637</v>
      </c>
      <c r="AA58" s="28">
        <v>5992.7790114542468</v>
      </c>
      <c r="AB58" s="29">
        <f t="shared" ref="AB58:AB59" si="201">Z58/X58</f>
        <v>162.44475639071774</v>
      </c>
      <c r="AC58" s="29">
        <f t="shared" ref="AC58:AC59" si="202">AA58/X58</f>
        <v>41.907545534645081</v>
      </c>
      <c r="AD58" s="29">
        <f t="shared" ref="AD58:AD59" si="203">Y58/X58</f>
        <v>204.35230192536284</v>
      </c>
      <c r="AE58" s="29">
        <v>565.77402505886016</v>
      </c>
      <c r="AF58" s="28">
        <v>522781.35508730379</v>
      </c>
      <c r="AG58" s="28">
        <v>864</v>
      </c>
      <c r="AH58" s="29">
        <f t="shared" ref="AH58:AH59" si="204">AF58/AG58</f>
        <v>605.07101283252757</v>
      </c>
      <c r="AI58" s="30">
        <v>1</v>
      </c>
      <c r="AJ58" s="31">
        <v>12</v>
      </c>
      <c r="AK58" s="4">
        <f t="shared" ref="AK58:AK59" si="205">IF(AE58=0,1,MIN(AH58/AE58,1))</f>
        <v>1</v>
      </c>
      <c r="AL58" s="29">
        <f t="shared" ref="AL58:AL59" si="206">AK58*AE58</f>
        <v>565.77402505886016</v>
      </c>
      <c r="AM58" s="28">
        <f t="shared" ref="AM58:AM59" si="207">IF(AL58&lt;0,0,X58*AL58)</f>
        <v>80905.685583416998</v>
      </c>
      <c r="AN58" s="32">
        <f>IF(X58=0,-Y58*12/11,(AM58-Y58)*12/11)</f>
        <v>56381.788808825571</v>
      </c>
      <c r="AO58" s="33">
        <f t="shared" si="132"/>
        <v>17243.448566856387</v>
      </c>
      <c r="AP58" s="10">
        <f>G58-X58</f>
        <v>30</v>
      </c>
    </row>
    <row r="59" spans="1:45" outlineLevel="2" x14ac:dyDescent="0.2">
      <c r="A59" s="21">
        <v>6091</v>
      </c>
      <c r="B59" s="22" t="s">
        <v>44</v>
      </c>
      <c r="C59" s="23">
        <v>79064</v>
      </c>
      <c r="D59" s="24" t="s">
        <v>26</v>
      </c>
      <c r="E59" s="25" t="s">
        <v>140</v>
      </c>
      <c r="F59" s="26" t="s">
        <v>27</v>
      </c>
      <c r="G59" s="27">
        <v>29</v>
      </c>
      <c r="H59" s="28">
        <f t="shared" si="192"/>
        <v>13959.861082918071</v>
      </c>
      <c r="I59" s="28">
        <v>10872.573438098241</v>
      </c>
      <c r="J59" s="28">
        <v>3087.2876448198294</v>
      </c>
      <c r="K59" s="29">
        <f t="shared" si="193"/>
        <v>374.91632545166351</v>
      </c>
      <c r="L59" s="29">
        <f t="shared" si="194"/>
        <v>106.45819464895963</v>
      </c>
      <c r="M59" s="29">
        <f t="shared" si="195"/>
        <v>481.3745201006231</v>
      </c>
      <c r="N59" s="29">
        <v>841.907974307529</v>
      </c>
      <c r="O59" s="28">
        <v>523311.94032507978</v>
      </c>
      <c r="P59" s="28">
        <v>462</v>
      </c>
      <c r="Q59" s="29">
        <f t="shared" si="196"/>
        <v>1132.7098275434628</v>
      </c>
      <c r="R59" s="30">
        <v>3</v>
      </c>
      <c r="S59" s="31">
        <v>12</v>
      </c>
      <c r="T59" s="4">
        <f t="shared" si="197"/>
        <v>1</v>
      </c>
      <c r="U59" s="29">
        <f t="shared" si="198"/>
        <v>841.907974307529</v>
      </c>
      <c r="V59" s="28">
        <f t="shared" si="199"/>
        <v>24415.331254918339</v>
      </c>
      <c r="W59" s="5">
        <f>IF(G59=0,-H59*12/12,(V59-H59)*12/12)</f>
        <v>10455.470172000269</v>
      </c>
      <c r="X59" s="27">
        <v>26</v>
      </c>
      <c r="Y59" s="28">
        <f t="shared" si="200"/>
        <v>12912.281262194432</v>
      </c>
      <c r="Z59" s="28">
        <v>10058.328627049794</v>
      </c>
      <c r="AA59" s="28">
        <v>2853.9526351446389</v>
      </c>
      <c r="AB59" s="29">
        <f t="shared" si="201"/>
        <v>386.85879334806901</v>
      </c>
      <c r="AC59" s="29">
        <f t="shared" si="202"/>
        <v>109.76740904402457</v>
      </c>
      <c r="AD59" s="29">
        <f t="shared" si="203"/>
        <v>496.62620239209355</v>
      </c>
      <c r="AE59" s="29">
        <v>790.39088581026988</v>
      </c>
      <c r="AF59" s="28">
        <v>444405.60641516099</v>
      </c>
      <c r="AG59" s="28">
        <v>413</v>
      </c>
      <c r="AH59" s="29">
        <f t="shared" si="204"/>
        <v>1076.042630545184</v>
      </c>
      <c r="AI59" s="30">
        <v>3</v>
      </c>
      <c r="AJ59" s="31">
        <v>12</v>
      </c>
      <c r="AK59" s="4">
        <f t="shared" si="205"/>
        <v>1</v>
      </c>
      <c r="AL59" s="29">
        <f t="shared" si="206"/>
        <v>790.39088581026988</v>
      </c>
      <c r="AM59" s="28">
        <f t="shared" si="207"/>
        <v>20550.163031067015</v>
      </c>
      <c r="AN59" s="32">
        <f>IF(X59=0,-Y59*12/11,(AM59-Y59)*12/11)</f>
        <v>8332.2346569519086</v>
      </c>
      <c r="AO59" s="33">
        <f t="shared" si="132"/>
        <v>2123.23551504836</v>
      </c>
      <c r="AP59" s="10">
        <f>G59-X59</f>
        <v>3</v>
      </c>
    </row>
    <row r="60" spans="1:45" s="48" customFormat="1" ht="16.5" customHeight="1" outlineLevel="1" x14ac:dyDescent="0.2">
      <c r="A60" s="34"/>
      <c r="B60" s="35" t="s">
        <v>54</v>
      </c>
      <c r="C60" s="36"/>
      <c r="D60" s="37"/>
      <c r="E60" s="38"/>
      <c r="F60" s="37"/>
      <c r="G60" s="71"/>
      <c r="H60" s="42"/>
      <c r="I60" s="42"/>
      <c r="J60" s="42"/>
      <c r="K60" s="41"/>
      <c r="L60" s="41"/>
      <c r="M60" s="41"/>
      <c r="N60" s="41"/>
      <c r="O60" s="42"/>
      <c r="P60" s="42"/>
      <c r="Q60" s="41"/>
      <c r="R60" s="43"/>
      <c r="S60" s="44"/>
      <c r="T60" s="45"/>
      <c r="U60" s="40"/>
      <c r="V60" s="39">
        <f>SUBTOTAL(9,V58:V59)</f>
        <v>130035.15084127628</v>
      </c>
      <c r="W60" s="6">
        <f>SUBTOTAL(9,W58:W59)</f>
        <v>84080.707547682221</v>
      </c>
      <c r="X60" s="71"/>
      <c r="Y60" s="42"/>
      <c r="Z60" s="42"/>
      <c r="AA60" s="42"/>
      <c r="AB60" s="41"/>
      <c r="AC60" s="41"/>
      <c r="AD60" s="41"/>
      <c r="AE60" s="41"/>
      <c r="AF60" s="42"/>
      <c r="AG60" s="42"/>
      <c r="AH60" s="41"/>
      <c r="AI60" s="43"/>
      <c r="AJ60" s="44"/>
      <c r="AK60" s="45"/>
      <c r="AL60" s="40"/>
      <c r="AM60" s="39">
        <f>SUBTOTAL(9,AM58:AM59)</f>
        <v>101455.84861448401</v>
      </c>
      <c r="AN60" s="46">
        <f>SUBTOTAL(9,AN58:AN59)</f>
        <v>64714.023465777478</v>
      </c>
      <c r="AO60" s="47">
        <f t="shared" si="132"/>
        <v>19366.684081904743</v>
      </c>
      <c r="AP60" s="11">
        <v>9.9999999999999995E-8</v>
      </c>
      <c r="AR60" s="20"/>
      <c r="AS60" s="20"/>
    </row>
    <row r="61" spans="1:45" outlineLevel="2" x14ac:dyDescent="0.2">
      <c r="A61" s="21">
        <v>6092</v>
      </c>
      <c r="B61" s="22" t="s">
        <v>45</v>
      </c>
      <c r="C61" s="23">
        <v>78711</v>
      </c>
      <c r="D61" s="24" t="s">
        <v>26</v>
      </c>
      <c r="E61" s="25" t="s">
        <v>141</v>
      </c>
      <c r="F61" s="26" t="s">
        <v>46</v>
      </c>
      <c r="G61" s="27">
        <v>480078</v>
      </c>
      <c r="H61" s="28">
        <f t="shared" ref="H61:H65" si="208">I61+J61</f>
        <v>276931.41403793736</v>
      </c>
      <c r="I61" s="28">
        <v>271256.45432983642</v>
      </c>
      <c r="J61" s="28">
        <v>5674.9597081009651</v>
      </c>
      <c r="K61" s="29">
        <f t="shared" ref="K61:K65" si="209">I61/G61</f>
        <v>0.56502579649522877</v>
      </c>
      <c r="L61" s="29">
        <f t="shared" ref="L61:L65" si="210">J61/G61</f>
        <v>1.182091182703845E-2</v>
      </c>
      <c r="M61" s="29">
        <f t="shared" ref="M61:M65" si="211">H61/G61</f>
        <v>0.57684670832226714</v>
      </c>
      <c r="N61" s="29">
        <v>0.72003379668213019</v>
      </c>
      <c r="O61" s="28">
        <v>2790371.3280638717</v>
      </c>
      <c r="P61" s="28">
        <v>3638108</v>
      </c>
      <c r="Q61" s="29">
        <f t="shared" ref="Q61:Q65" si="212">O61/P61</f>
        <v>0.76698419290023045</v>
      </c>
      <c r="R61" s="30">
        <v>3</v>
      </c>
      <c r="S61" s="31">
        <v>12</v>
      </c>
      <c r="T61" s="4">
        <f t="shared" ref="T61:T65" si="213">IF(N61=0,1,MIN(Q61/N61,1))</f>
        <v>1</v>
      </c>
      <c r="U61" s="29">
        <f t="shared" ref="U61:U65" si="214">T61*N61</f>
        <v>0.72003379668213019</v>
      </c>
      <c r="V61" s="28">
        <f t="shared" ref="V61:V65" si="215">IF(U61&lt;0,0,G61*U61)</f>
        <v>345672.38504356367</v>
      </c>
      <c r="W61" s="5">
        <f>IF(G61=0,-H61*12/12,(V61-H61)*12/12)</f>
        <v>68740.971005626314</v>
      </c>
      <c r="X61" s="27">
        <v>480078</v>
      </c>
      <c r="Y61" s="28">
        <f t="shared" ref="Y61:Y65" si="216">Z61+AA61</f>
        <v>252300.34734556515</v>
      </c>
      <c r="Z61" s="28">
        <v>247074.28493182058</v>
      </c>
      <c r="AA61" s="28">
        <v>5226.0624137445739</v>
      </c>
      <c r="AB61" s="29">
        <f t="shared" ref="AB61:AB65" si="217">Z61/X61</f>
        <v>0.51465446225784262</v>
      </c>
      <c r="AC61" s="29">
        <f t="shared" ref="AC61:AC65" si="218">AA61/X61</f>
        <v>1.0885861076209645E-2</v>
      </c>
      <c r="AD61" s="29">
        <f t="shared" ref="AD61:AD65" si="219">Y61/X61</f>
        <v>0.52554032333405232</v>
      </c>
      <c r="AE61" s="29">
        <v>0.93056340937955095</v>
      </c>
      <c r="AF61" s="28">
        <v>2543851.8625045391</v>
      </c>
      <c r="AG61" s="28">
        <v>2739772</v>
      </c>
      <c r="AH61" s="29">
        <f t="shared" ref="AH61:AH65" si="220">AF61/AG61</f>
        <v>0.92849034974608802</v>
      </c>
      <c r="AI61" s="30">
        <v>2</v>
      </c>
      <c r="AJ61" s="31">
        <v>12</v>
      </c>
      <c r="AK61" s="4">
        <f t="shared" ref="AK61:AK65" si="221">IF(AE61=0,1,MIN(AH61/AE61,1))</f>
        <v>0.99777225322576879</v>
      </c>
      <c r="AL61" s="29">
        <f t="shared" ref="AL61:AL65" si="222">AK61*AE61</f>
        <v>0.92849034974608802</v>
      </c>
      <c r="AM61" s="28">
        <f t="shared" ref="AM61:AM65" si="223">IF(AL61&lt;0,0,X61*AL61)</f>
        <v>445747.79012540245</v>
      </c>
      <c r="AN61" s="32">
        <f>IF(X61=0,-Y61*12/11,(AM61-Y61)*12/11)</f>
        <v>211033.57394164067</v>
      </c>
      <c r="AO61" s="33">
        <f t="shared" si="132"/>
        <v>-142292.60293601436</v>
      </c>
      <c r="AP61" s="10">
        <f>G61-X61</f>
        <v>0</v>
      </c>
    </row>
    <row r="62" spans="1:45" outlineLevel="2" x14ac:dyDescent="0.2">
      <c r="A62" s="21">
        <v>6092</v>
      </c>
      <c r="B62" s="22" t="s">
        <v>45</v>
      </c>
      <c r="C62" s="23">
        <v>79039</v>
      </c>
      <c r="D62" s="24" t="s">
        <v>26</v>
      </c>
      <c r="E62" s="25" t="s">
        <v>142</v>
      </c>
      <c r="F62" s="26" t="s">
        <v>143</v>
      </c>
      <c r="G62" s="27">
        <v>87876</v>
      </c>
      <c r="H62" s="28">
        <f t="shared" si="208"/>
        <v>640806.54450377193</v>
      </c>
      <c r="I62" s="28">
        <v>627373.38167827774</v>
      </c>
      <c r="J62" s="28">
        <v>13433.16282549421</v>
      </c>
      <c r="K62" s="29">
        <f t="shared" si="209"/>
        <v>7.1393029004310362</v>
      </c>
      <c r="L62" s="29">
        <f t="shared" si="210"/>
        <v>0.1528649782135533</v>
      </c>
      <c r="M62" s="29">
        <f t="shared" si="211"/>
        <v>7.2921678786445892</v>
      </c>
      <c r="N62" s="29">
        <v>7.584481474438344</v>
      </c>
      <c r="O62" s="28">
        <v>8654051.1831033919</v>
      </c>
      <c r="P62" s="28">
        <v>973004</v>
      </c>
      <c r="Q62" s="29">
        <f t="shared" si="212"/>
        <v>8.8941578689331102</v>
      </c>
      <c r="R62" s="30">
        <v>4</v>
      </c>
      <c r="S62" s="31">
        <v>12</v>
      </c>
      <c r="T62" s="4">
        <f t="shared" si="213"/>
        <v>1</v>
      </c>
      <c r="U62" s="29">
        <f t="shared" si="214"/>
        <v>7.584481474438344</v>
      </c>
      <c r="V62" s="28">
        <f t="shared" si="215"/>
        <v>666493.89404774387</v>
      </c>
      <c r="W62" s="5">
        <f>IF(G62=0,-H62*12/12,(V62-H62)*12/12)</f>
        <v>25687.349543971941</v>
      </c>
      <c r="X62" s="27">
        <v>80553</v>
      </c>
      <c r="Y62" s="28">
        <f t="shared" si="216"/>
        <v>464780.25874182832</v>
      </c>
      <c r="Z62" s="28">
        <v>452412.66085333633</v>
      </c>
      <c r="AA62" s="28">
        <v>12367.597888491993</v>
      </c>
      <c r="AB62" s="29">
        <f t="shared" si="217"/>
        <v>5.6163353426109062</v>
      </c>
      <c r="AC62" s="29">
        <f t="shared" si="218"/>
        <v>0.15353367209777405</v>
      </c>
      <c r="AD62" s="29">
        <f t="shared" si="219"/>
        <v>5.7698690147086804</v>
      </c>
      <c r="AE62" s="29">
        <v>6.9509434233195471</v>
      </c>
      <c r="AF62" s="28">
        <v>7099652.379090949</v>
      </c>
      <c r="AG62" s="28">
        <v>891583</v>
      </c>
      <c r="AH62" s="29">
        <f t="shared" si="220"/>
        <v>7.9629741472088957</v>
      </c>
      <c r="AI62" s="30">
        <v>4</v>
      </c>
      <c r="AJ62" s="31">
        <v>12</v>
      </c>
      <c r="AK62" s="4">
        <f t="shared" si="221"/>
        <v>1</v>
      </c>
      <c r="AL62" s="29">
        <f t="shared" si="222"/>
        <v>6.9509434233195471</v>
      </c>
      <c r="AM62" s="28">
        <f t="shared" si="223"/>
        <v>559919.34557865944</v>
      </c>
      <c r="AN62" s="32">
        <f>IF(X62=0,-Y62*12/11,(AM62-Y62)*12/11)</f>
        <v>103788.09473108849</v>
      </c>
      <c r="AO62" s="33">
        <f t="shared" si="132"/>
        <v>-78100.745187116554</v>
      </c>
      <c r="AP62" s="10">
        <f>G62-X62</f>
        <v>7323</v>
      </c>
    </row>
    <row r="63" spans="1:45" outlineLevel="2" x14ac:dyDescent="0.2">
      <c r="A63" s="21">
        <v>6092</v>
      </c>
      <c r="B63" s="22" t="s">
        <v>45</v>
      </c>
      <c r="C63" s="23">
        <v>79040</v>
      </c>
      <c r="D63" s="24" t="s">
        <v>26</v>
      </c>
      <c r="E63" s="25" t="s">
        <v>144</v>
      </c>
      <c r="F63" s="26" t="s">
        <v>143</v>
      </c>
      <c r="G63" s="27">
        <v>55848</v>
      </c>
      <c r="H63" s="28">
        <f t="shared" si="208"/>
        <v>718264.13060108176</v>
      </c>
      <c r="I63" s="28">
        <v>680420.70630213083</v>
      </c>
      <c r="J63" s="28">
        <v>37843.424298950995</v>
      </c>
      <c r="K63" s="29">
        <f t="shared" si="209"/>
        <v>12.183439090068235</v>
      </c>
      <c r="L63" s="29">
        <f t="shared" si="210"/>
        <v>0.6776146737385581</v>
      </c>
      <c r="M63" s="29">
        <f t="shared" si="211"/>
        <v>12.861053763806792</v>
      </c>
      <c r="N63" s="29">
        <v>6.7211221735516329</v>
      </c>
      <c r="O63" s="28">
        <v>5294008.7473450648</v>
      </c>
      <c r="P63" s="28">
        <v>663697</v>
      </c>
      <c r="Q63" s="29">
        <f t="shared" si="212"/>
        <v>7.9765446391125243</v>
      </c>
      <c r="R63" s="30">
        <v>11</v>
      </c>
      <c r="S63" s="31">
        <v>11</v>
      </c>
      <c r="T63" s="4">
        <f t="shared" si="213"/>
        <v>1</v>
      </c>
      <c r="U63" s="29">
        <f t="shared" si="214"/>
        <v>6.7211221735516329</v>
      </c>
      <c r="V63" s="28">
        <f t="shared" si="215"/>
        <v>375361.23114851158</v>
      </c>
      <c r="W63" s="5">
        <f>IF(G63=0,-H63*12/12,(V63-H63)*12/12)</f>
        <v>-342902.89945257019</v>
      </c>
      <c r="X63" s="27">
        <v>51194</v>
      </c>
      <c r="Y63" s="28">
        <f t="shared" si="216"/>
        <v>625784.15872549184</v>
      </c>
      <c r="Z63" s="28">
        <v>590888.49186569126</v>
      </c>
      <c r="AA63" s="28">
        <v>34895.666859800578</v>
      </c>
      <c r="AB63" s="29">
        <f t="shared" si="217"/>
        <v>11.542143451687528</v>
      </c>
      <c r="AC63" s="29">
        <f t="shared" si="218"/>
        <v>0.68163587255929559</v>
      </c>
      <c r="AD63" s="29">
        <f t="shared" si="219"/>
        <v>12.223779324246824</v>
      </c>
      <c r="AE63" s="29">
        <v>6.4290618808029816</v>
      </c>
      <c r="AF63" s="28">
        <v>4512492.4585130326</v>
      </c>
      <c r="AG63" s="28">
        <v>608615</v>
      </c>
      <c r="AH63" s="29">
        <f t="shared" si="220"/>
        <v>7.4143628706374844</v>
      </c>
      <c r="AI63" s="30">
        <v>11</v>
      </c>
      <c r="AJ63" s="31">
        <v>11</v>
      </c>
      <c r="AK63" s="4">
        <f t="shared" si="221"/>
        <v>1</v>
      </c>
      <c r="AL63" s="29">
        <f t="shared" si="222"/>
        <v>6.4290618808029816</v>
      </c>
      <c r="AM63" s="28">
        <f t="shared" si="223"/>
        <v>329129.39392582781</v>
      </c>
      <c r="AN63" s="32">
        <f>IF(X63=0,-Y63*12/11,(AM63-Y63)*12/11)</f>
        <v>-323623.37978145166</v>
      </c>
      <c r="AO63" s="33">
        <f t="shared" si="132"/>
        <v>-19279.519671118527</v>
      </c>
      <c r="AP63" s="10">
        <f>G63-X63</f>
        <v>4654</v>
      </c>
    </row>
    <row r="64" spans="1:45" outlineLevel="2" x14ac:dyDescent="0.2">
      <c r="A64" s="21">
        <v>6092</v>
      </c>
      <c r="B64" s="22" t="s">
        <v>45</v>
      </c>
      <c r="C64" s="23">
        <v>79738</v>
      </c>
      <c r="D64" s="24" t="s">
        <v>26</v>
      </c>
      <c r="E64" s="25" t="s">
        <v>145</v>
      </c>
      <c r="F64" s="26" t="s">
        <v>143</v>
      </c>
      <c r="G64" s="27">
        <v>17568</v>
      </c>
      <c r="H64" s="28">
        <f t="shared" si="208"/>
        <v>333118.78946887725</v>
      </c>
      <c r="I64" s="28">
        <v>309861.75757193333</v>
      </c>
      <c r="J64" s="28">
        <v>23257.031896943918</v>
      </c>
      <c r="K64" s="29">
        <f t="shared" si="209"/>
        <v>17.637850499313146</v>
      </c>
      <c r="L64" s="29">
        <f t="shared" si="210"/>
        <v>1.3238292291065528</v>
      </c>
      <c r="M64" s="29">
        <f t="shared" si="211"/>
        <v>18.961679728419696</v>
      </c>
      <c r="N64" s="29">
        <v>17.181495717003727</v>
      </c>
      <c r="O64" s="28">
        <v>3250056.3052903954</v>
      </c>
      <c r="P64" s="28">
        <v>163650</v>
      </c>
      <c r="Q64" s="29">
        <f t="shared" si="212"/>
        <v>19.859800215645556</v>
      </c>
      <c r="R64" s="30">
        <v>8</v>
      </c>
      <c r="S64" s="31">
        <v>12</v>
      </c>
      <c r="T64" s="4">
        <f t="shared" ref="T64" si="224">IF(N64=0,1,MIN(Q64/N64,1))</f>
        <v>1</v>
      </c>
      <c r="U64" s="29">
        <f t="shared" ref="U64" si="225">T64*N64</f>
        <v>17.181495717003727</v>
      </c>
      <c r="V64" s="28">
        <f t="shared" ref="V64" si="226">IF(U64&lt;0,0,G64*U64)</f>
        <v>301844.51675632148</v>
      </c>
      <c r="W64" s="5">
        <f>IF(G64=0,-H64*12/12,(V64-H64)*12/12)</f>
        <v>-31274.272712555772</v>
      </c>
      <c r="X64" s="27">
        <v>16104</v>
      </c>
      <c r="Y64" s="28">
        <f t="shared" si="216"/>
        <v>294497.15812954184</v>
      </c>
      <c r="Z64" s="28">
        <v>272984.70599711331</v>
      </c>
      <c r="AA64" s="28">
        <v>21512.452132428538</v>
      </c>
      <c r="AB64" s="29">
        <f t="shared" si="217"/>
        <v>16.951360282980211</v>
      </c>
      <c r="AC64" s="29">
        <f t="shared" si="218"/>
        <v>1.3358452640603911</v>
      </c>
      <c r="AD64" s="29">
        <f t="shared" si="219"/>
        <v>18.2872055470406</v>
      </c>
      <c r="AE64" s="29">
        <v>14.860876552029552</v>
      </c>
      <c r="AF64" s="28">
        <v>2605437.320353393</v>
      </c>
      <c r="AG64" s="28">
        <v>149875</v>
      </c>
      <c r="AH64" s="29">
        <f t="shared" si="220"/>
        <v>17.38406885973907</v>
      </c>
      <c r="AI64" s="30">
        <v>8</v>
      </c>
      <c r="AJ64" s="31">
        <v>12</v>
      </c>
      <c r="AK64" s="4">
        <f t="shared" si="221"/>
        <v>1</v>
      </c>
      <c r="AL64" s="29">
        <f t="shared" si="222"/>
        <v>14.860876552029552</v>
      </c>
      <c r="AM64" s="28">
        <f t="shared" si="223"/>
        <v>239319.5559938839</v>
      </c>
      <c r="AN64" s="32">
        <f>IF(X64=0,-Y64*12/11,(AM64-Y64)*12/11)</f>
        <v>-60193.74778435412</v>
      </c>
      <c r="AO64" s="33">
        <f t="shared" ref="AO64" si="227">W64-AN64</f>
        <v>28919.475071798348</v>
      </c>
      <c r="AP64" s="10">
        <f>G64-X64</f>
        <v>1464</v>
      </c>
    </row>
    <row r="65" spans="1:45" ht="12.75" customHeight="1" outlineLevel="2" x14ac:dyDescent="0.2">
      <c r="A65" s="21">
        <v>6092</v>
      </c>
      <c r="B65" s="22" t="s">
        <v>45</v>
      </c>
      <c r="C65" s="23">
        <v>81119</v>
      </c>
      <c r="D65" s="24" t="s">
        <v>26</v>
      </c>
      <c r="E65" s="25" t="s">
        <v>147</v>
      </c>
      <c r="F65" s="26" t="s">
        <v>148</v>
      </c>
      <c r="G65" s="27">
        <v>10656</v>
      </c>
      <c r="H65" s="28">
        <f t="shared" si="208"/>
        <v>216265.37363224677</v>
      </c>
      <c r="I65" s="28">
        <v>211441.65788036096</v>
      </c>
      <c r="J65" s="28">
        <v>4823.7157518858203</v>
      </c>
      <c r="K65" s="29">
        <f t="shared" si="209"/>
        <v>19.842497924208047</v>
      </c>
      <c r="L65" s="29">
        <f t="shared" si="210"/>
        <v>0.45267602776706273</v>
      </c>
      <c r="M65" s="29">
        <f t="shared" si="211"/>
        <v>20.295173951975109</v>
      </c>
      <c r="N65" s="29">
        <v>18.502902558172117</v>
      </c>
      <c r="O65" s="28">
        <v>2031116.5801049091</v>
      </c>
      <c r="P65" s="28">
        <v>128514</v>
      </c>
      <c r="Q65" s="29">
        <f t="shared" si="212"/>
        <v>15.804632803468175</v>
      </c>
      <c r="R65" s="30">
        <v>7</v>
      </c>
      <c r="S65" s="31">
        <v>12</v>
      </c>
      <c r="T65" s="4">
        <f t="shared" si="213"/>
        <v>0.85417046075767145</v>
      </c>
      <c r="U65" s="29">
        <f t="shared" si="214"/>
        <v>15.804632803468175</v>
      </c>
      <c r="V65" s="28">
        <f t="shared" si="215"/>
        <v>168414.16715375689</v>
      </c>
      <c r="W65" s="5">
        <f>IF(G65=0,-H65*12/12,(V65-H65)*12/12)</f>
        <v>-47851.206478489883</v>
      </c>
      <c r="X65" s="27">
        <v>9768</v>
      </c>
      <c r="Y65" s="28">
        <f t="shared" si="216"/>
        <v>196567.0427437303</v>
      </c>
      <c r="Z65" s="28">
        <v>192124.88969204741</v>
      </c>
      <c r="AA65" s="28">
        <v>4442.1530516828871</v>
      </c>
      <c r="AB65" s="29">
        <f t="shared" si="217"/>
        <v>19.668805251028605</v>
      </c>
      <c r="AC65" s="29">
        <f t="shared" si="218"/>
        <v>0.454765873431909</v>
      </c>
      <c r="AD65" s="29">
        <f t="shared" si="219"/>
        <v>20.123571124460515</v>
      </c>
      <c r="AE65" s="29">
        <v>18.70992276183641</v>
      </c>
      <c r="AF65" s="28">
        <v>2305530.9933770411</v>
      </c>
      <c r="AG65" s="28">
        <v>123509</v>
      </c>
      <c r="AH65" s="29">
        <f t="shared" si="220"/>
        <v>18.666906811463466</v>
      </c>
      <c r="AI65" s="30">
        <v>7</v>
      </c>
      <c r="AJ65" s="31">
        <v>12</v>
      </c>
      <c r="AK65" s="4">
        <f t="shared" si="221"/>
        <v>0.99770090176637793</v>
      </c>
      <c r="AL65" s="29">
        <f t="shared" si="222"/>
        <v>18.666906811463466</v>
      </c>
      <c r="AM65" s="28">
        <f t="shared" si="223"/>
        <v>182338.34573437515</v>
      </c>
      <c r="AN65" s="32">
        <f>IF(X65=0,-Y65*12/11,(AM65-Y65)*12/11)</f>
        <v>-15522.214919296528</v>
      </c>
      <c r="AO65" s="33">
        <f t="shared" si="132"/>
        <v>-32328.991559193353</v>
      </c>
      <c r="AP65" s="10">
        <f>G65-X65</f>
        <v>888</v>
      </c>
    </row>
    <row r="66" spans="1:45" s="48" customFormat="1" ht="16.5" customHeight="1" outlineLevel="1" x14ac:dyDescent="0.2">
      <c r="A66" s="34"/>
      <c r="B66" s="35" t="s">
        <v>55</v>
      </c>
      <c r="C66" s="36"/>
      <c r="D66" s="37"/>
      <c r="E66" s="38"/>
      <c r="F66" s="37"/>
      <c r="G66" s="71"/>
      <c r="H66" s="42"/>
      <c r="I66" s="42"/>
      <c r="J66" s="42"/>
      <c r="K66" s="41"/>
      <c r="L66" s="41"/>
      <c r="M66" s="41"/>
      <c r="N66" s="41"/>
      <c r="O66" s="42"/>
      <c r="P66" s="42"/>
      <c r="Q66" s="41"/>
      <c r="R66" s="43"/>
      <c r="S66" s="44"/>
      <c r="T66" s="45"/>
      <c r="U66" s="40"/>
      <c r="V66" s="39">
        <f>SUBTOTAL(9,V61:V65)</f>
        <v>1857786.1941498974</v>
      </c>
      <c r="W66" s="6">
        <f>SUBTOTAL(9,W61:W65)</f>
        <v>-327600.05809401756</v>
      </c>
      <c r="X66" s="71"/>
      <c r="Y66" s="42"/>
      <c r="Z66" s="42"/>
      <c r="AA66" s="42"/>
      <c r="AB66" s="41"/>
      <c r="AC66" s="41"/>
      <c r="AD66" s="41"/>
      <c r="AE66" s="41"/>
      <c r="AF66" s="42"/>
      <c r="AG66" s="42"/>
      <c r="AH66" s="41"/>
      <c r="AI66" s="43"/>
      <c r="AJ66" s="44"/>
      <c r="AK66" s="45"/>
      <c r="AL66" s="40"/>
      <c r="AM66" s="39">
        <f>SUBTOTAL(9,AM61:AM65)</f>
        <v>1756454.4313581488</v>
      </c>
      <c r="AN66" s="46">
        <f>SUBTOTAL(9,AN61:AN65)</f>
        <v>-84517.673812373134</v>
      </c>
      <c r="AO66" s="47">
        <f t="shared" si="132"/>
        <v>-243082.38428164442</v>
      </c>
      <c r="AP66" s="11">
        <v>9.9999999999999995E-8</v>
      </c>
      <c r="AR66" s="20"/>
      <c r="AS66" s="20"/>
    </row>
    <row r="67" spans="1:45" s="48" customFormat="1" ht="17.25" customHeight="1" thickBot="1" x14ac:dyDescent="0.25">
      <c r="A67" s="34"/>
      <c r="B67" s="50" t="s">
        <v>47</v>
      </c>
      <c r="C67" s="51"/>
      <c r="D67" s="52"/>
      <c r="E67" s="53"/>
      <c r="F67" s="37"/>
      <c r="G67" s="72"/>
      <c r="H67" s="57"/>
      <c r="I67" s="57"/>
      <c r="J67" s="57"/>
      <c r="K67" s="56"/>
      <c r="L67" s="56"/>
      <c r="M67" s="56"/>
      <c r="N67" s="56"/>
      <c r="O67" s="57"/>
      <c r="P67" s="57"/>
      <c r="Q67" s="56"/>
      <c r="R67" s="58"/>
      <c r="S67" s="59"/>
      <c r="T67" s="60"/>
      <c r="U67" s="55"/>
      <c r="V67" s="54">
        <f>SUBTOTAL(9,V3:V65)</f>
        <v>16458657.340893185</v>
      </c>
      <c r="W67" s="7">
        <f>SUBTOTAL(9,W3:W65)</f>
        <v>-3409478.6169577991</v>
      </c>
      <c r="X67" s="72"/>
      <c r="Y67" s="57"/>
      <c r="Z67" s="57"/>
      <c r="AA67" s="57"/>
      <c r="AB67" s="56"/>
      <c r="AC67" s="56"/>
      <c r="AD67" s="56"/>
      <c r="AE67" s="56"/>
      <c r="AF67" s="57"/>
      <c r="AG67" s="57"/>
      <c r="AH67" s="56"/>
      <c r="AI67" s="58"/>
      <c r="AJ67" s="59"/>
      <c r="AK67" s="60"/>
      <c r="AL67" s="55"/>
      <c r="AM67" s="54">
        <f>SUBTOTAL(9,AM3:AM65)</f>
        <v>14357048.296167806</v>
      </c>
      <c r="AN67" s="61">
        <f>SUBTOTAL(9,AN3:AN65)</f>
        <v>-3676261.2845981657</v>
      </c>
      <c r="AO67" s="62">
        <f t="shared" si="132"/>
        <v>266782.66764036659</v>
      </c>
      <c r="AP67" s="8">
        <v>9.9999999999999995E-8</v>
      </c>
      <c r="AS67" s="20"/>
    </row>
    <row r="69" spans="1:45" x14ac:dyDescent="0.2">
      <c r="V69" s="64"/>
      <c r="AM69" s="64"/>
      <c r="AS69" s="48"/>
    </row>
    <row r="72" spans="1:45" x14ac:dyDescent="0.2">
      <c r="AS72" s="48"/>
    </row>
    <row r="75" spans="1:45" x14ac:dyDescent="0.2">
      <c r="AS75" s="48"/>
    </row>
    <row r="81" spans="45:45" x14ac:dyDescent="0.2">
      <c r="AS81" s="48"/>
    </row>
    <row r="82" spans="45:45" x14ac:dyDescent="0.2">
      <c r="AS82" s="48"/>
    </row>
  </sheetData>
  <mergeCells count="3">
    <mergeCell ref="G1:W1"/>
    <mergeCell ref="X1:AN1"/>
    <mergeCell ref="AO1:AP1"/>
  </mergeCells>
  <conditionalFormatting sqref="AP3 AP41:AP50 AP52:AP53">
    <cfRule type="cellIs" dxfId="232" priority="3175" operator="lessThanOrEqual">
      <formula>0</formula>
    </cfRule>
  </conditionalFormatting>
  <conditionalFormatting sqref="AP3 AP41:AP50 AP52:AP53">
    <cfRule type="cellIs" dxfId="231" priority="3176" operator="equal">
      <formula>0</formula>
    </cfRule>
  </conditionalFormatting>
  <conditionalFormatting sqref="AP23:AP25">
    <cfRule type="cellIs" dxfId="230" priority="3167" operator="lessThanOrEqual">
      <formula>0</formula>
    </cfRule>
  </conditionalFormatting>
  <conditionalFormatting sqref="AP23:AP25">
    <cfRule type="cellIs" dxfId="229" priority="3168" operator="equal">
      <formula>0</formula>
    </cfRule>
  </conditionalFormatting>
  <conditionalFormatting sqref="AP6:AP11">
    <cfRule type="cellIs" dxfId="228" priority="3173" operator="lessThanOrEqual">
      <formula>0</formula>
    </cfRule>
  </conditionalFormatting>
  <conditionalFormatting sqref="AP6:AP11">
    <cfRule type="cellIs" dxfId="227" priority="3174" operator="equal">
      <formula>0</formula>
    </cfRule>
  </conditionalFormatting>
  <conditionalFormatting sqref="AP13:AP18">
    <cfRule type="cellIs" dxfId="226" priority="3171" operator="lessThanOrEqual">
      <formula>0</formula>
    </cfRule>
  </conditionalFormatting>
  <conditionalFormatting sqref="AP13:AP18">
    <cfRule type="cellIs" dxfId="225" priority="3172" operator="equal">
      <formula>0</formula>
    </cfRule>
  </conditionalFormatting>
  <conditionalFormatting sqref="AP20:AP21">
    <cfRule type="cellIs" dxfId="224" priority="3169" operator="lessThanOrEqual">
      <formula>0</formula>
    </cfRule>
  </conditionalFormatting>
  <conditionalFormatting sqref="AP20:AP21">
    <cfRule type="cellIs" dxfId="223" priority="3170" operator="equal">
      <formula>0</formula>
    </cfRule>
  </conditionalFormatting>
  <conditionalFormatting sqref="AP27">
    <cfRule type="cellIs" dxfId="222" priority="3165" operator="lessThanOrEqual">
      <formula>0</formula>
    </cfRule>
  </conditionalFormatting>
  <conditionalFormatting sqref="AP27">
    <cfRule type="cellIs" dxfId="221" priority="3166" operator="equal">
      <formula>0</formula>
    </cfRule>
  </conditionalFormatting>
  <conditionalFormatting sqref="AP29:AP30">
    <cfRule type="cellIs" dxfId="220" priority="3163" operator="lessThanOrEqual">
      <formula>0</formula>
    </cfRule>
  </conditionalFormatting>
  <conditionalFormatting sqref="AP29:AP30">
    <cfRule type="cellIs" dxfId="219" priority="3164" operator="equal">
      <formula>0</formula>
    </cfRule>
  </conditionalFormatting>
  <conditionalFormatting sqref="AP32">
    <cfRule type="cellIs" dxfId="218" priority="3161" operator="lessThanOrEqual">
      <formula>0</formula>
    </cfRule>
  </conditionalFormatting>
  <conditionalFormatting sqref="AP32">
    <cfRule type="cellIs" dxfId="217" priority="3162" operator="equal">
      <formula>0</formula>
    </cfRule>
  </conditionalFormatting>
  <conditionalFormatting sqref="AP34">
    <cfRule type="cellIs" dxfId="216" priority="3159" operator="lessThanOrEqual">
      <formula>0</formula>
    </cfRule>
  </conditionalFormatting>
  <conditionalFormatting sqref="AP34">
    <cfRule type="cellIs" dxfId="215" priority="3160" operator="equal">
      <formula>0</formula>
    </cfRule>
  </conditionalFormatting>
  <conditionalFormatting sqref="AP5">
    <cfRule type="cellIs" dxfId="214" priority="3119" operator="lessThanOrEqual">
      <formula>0</formula>
    </cfRule>
  </conditionalFormatting>
  <conditionalFormatting sqref="AP36:AP37">
    <cfRule type="cellIs" dxfId="213" priority="3157" operator="lessThanOrEqual">
      <formula>0</formula>
    </cfRule>
  </conditionalFormatting>
  <conditionalFormatting sqref="AP36:AP37">
    <cfRule type="cellIs" dxfId="212" priority="3158" operator="equal">
      <formula>0</formula>
    </cfRule>
  </conditionalFormatting>
  <conditionalFormatting sqref="AP39">
    <cfRule type="cellIs" dxfId="211" priority="3155" operator="lessThanOrEqual">
      <formula>0</formula>
    </cfRule>
  </conditionalFormatting>
  <conditionalFormatting sqref="AP39">
    <cfRule type="cellIs" dxfId="210" priority="3156" operator="equal">
      <formula>0</formula>
    </cfRule>
  </conditionalFormatting>
  <conditionalFormatting sqref="AP55:AP56">
    <cfRule type="cellIs" dxfId="209" priority="3153" operator="lessThanOrEqual">
      <formula>0</formula>
    </cfRule>
  </conditionalFormatting>
  <conditionalFormatting sqref="AP55:AP56">
    <cfRule type="cellIs" dxfId="208" priority="3154" operator="equal">
      <formula>0</formula>
    </cfRule>
  </conditionalFormatting>
  <conditionalFormatting sqref="AP58:AP59">
    <cfRule type="cellIs" dxfId="207" priority="3151" operator="lessThanOrEqual">
      <formula>0</formula>
    </cfRule>
  </conditionalFormatting>
  <conditionalFormatting sqref="AP58:AP59">
    <cfRule type="cellIs" dxfId="206" priority="3152" operator="equal">
      <formula>0</formula>
    </cfRule>
  </conditionalFormatting>
  <conditionalFormatting sqref="AP61:AP63 AP65">
    <cfRule type="cellIs" dxfId="205" priority="3149" operator="lessThanOrEqual">
      <formula>0</formula>
    </cfRule>
  </conditionalFormatting>
  <conditionalFormatting sqref="AP61:AP63 AP65">
    <cfRule type="cellIs" dxfId="204" priority="3150" operator="equal">
      <formula>0</formula>
    </cfRule>
  </conditionalFormatting>
  <conditionalFormatting sqref="AP67">
    <cfRule type="cellIs" dxfId="203" priority="3147" operator="lessThanOrEqual">
      <formula>0</formula>
    </cfRule>
  </conditionalFormatting>
  <conditionalFormatting sqref="AP67">
    <cfRule type="cellIs" dxfId="202" priority="3148" operator="equal">
      <formula>0</formula>
    </cfRule>
  </conditionalFormatting>
  <conditionalFormatting sqref="AP5">
    <cfRule type="cellIs" dxfId="201" priority="3120" operator="equal">
      <formula>0</formula>
    </cfRule>
  </conditionalFormatting>
  <conditionalFormatting sqref="AP4">
    <cfRule type="cellIs" dxfId="200" priority="3117" operator="lessThanOrEqual">
      <formula>0</formula>
    </cfRule>
  </conditionalFormatting>
  <conditionalFormatting sqref="AP4">
    <cfRule type="cellIs" dxfId="199" priority="3118" operator="equal">
      <formula>0</formula>
    </cfRule>
  </conditionalFormatting>
  <conditionalFormatting sqref="AP51">
    <cfRule type="cellIs" dxfId="198" priority="2961" operator="lessThanOrEqual">
      <formula>0</formula>
    </cfRule>
  </conditionalFormatting>
  <conditionalFormatting sqref="AP51">
    <cfRule type="cellIs" dxfId="197" priority="2962" operator="equal">
      <formula>0</formula>
    </cfRule>
  </conditionalFormatting>
  <conditionalFormatting sqref="AP64">
    <cfRule type="cellIs" dxfId="196" priority="2953" operator="lessThanOrEqual">
      <formula>0</formula>
    </cfRule>
  </conditionalFormatting>
  <conditionalFormatting sqref="AP64">
    <cfRule type="cellIs" dxfId="195" priority="2954" operator="equal">
      <formula>0</formula>
    </cfRule>
  </conditionalFormatting>
  <conditionalFormatting sqref="AP12">
    <cfRule type="cellIs" dxfId="194" priority="2313" operator="lessThanOrEqual">
      <formula>0</formula>
    </cfRule>
  </conditionalFormatting>
  <conditionalFormatting sqref="AP12">
    <cfRule type="cellIs" dxfId="193" priority="2314" operator="equal">
      <formula>0</formula>
    </cfRule>
  </conditionalFormatting>
  <conditionalFormatting sqref="AP19">
    <cfRule type="cellIs" dxfId="192" priority="2307" operator="lessThanOrEqual">
      <formula>0</formula>
    </cfRule>
  </conditionalFormatting>
  <conditionalFormatting sqref="AP19">
    <cfRule type="cellIs" dxfId="191" priority="2308" operator="equal">
      <formula>0</formula>
    </cfRule>
  </conditionalFormatting>
  <conditionalFormatting sqref="AP22">
    <cfRule type="cellIs" dxfId="190" priority="2301" operator="lessThanOrEqual">
      <formula>0</formula>
    </cfRule>
  </conditionalFormatting>
  <conditionalFormatting sqref="AP22">
    <cfRule type="cellIs" dxfId="189" priority="2302" operator="equal">
      <formula>0</formula>
    </cfRule>
  </conditionalFormatting>
  <conditionalFormatting sqref="AP26">
    <cfRule type="cellIs" dxfId="188" priority="2295" operator="lessThanOrEqual">
      <formula>0</formula>
    </cfRule>
  </conditionalFormatting>
  <conditionalFormatting sqref="AP26">
    <cfRule type="cellIs" dxfId="187" priority="2296" operator="equal">
      <formula>0</formula>
    </cfRule>
  </conditionalFormatting>
  <conditionalFormatting sqref="AP28">
    <cfRule type="cellIs" dxfId="186" priority="2289" operator="lessThanOrEqual">
      <formula>0</formula>
    </cfRule>
  </conditionalFormatting>
  <conditionalFormatting sqref="AP28">
    <cfRule type="cellIs" dxfId="185" priority="2290" operator="equal">
      <formula>0</formula>
    </cfRule>
  </conditionalFormatting>
  <conditionalFormatting sqref="AP31">
    <cfRule type="cellIs" dxfId="184" priority="2283" operator="lessThanOrEqual">
      <formula>0</formula>
    </cfRule>
  </conditionalFormatting>
  <conditionalFormatting sqref="AP31">
    <cfRule type="cellIs" dxfId="183" priority="2284" operator="equal">
      <formula>0</formula>
    </cfRule>
  </conditionalFormatting>
  <conditionalFormatting sqref="AP33">
    <cfRule type="cellIs" dxfId="182" priority="2277" operator="lessThanOrEqual">
      <formula>0</formula>
    </cfRule>
  </conditionalFormatting>
  <conditionalFormatting sqref="AP33">
    <cfRule type="cellIs" dxfId="181" priority="2278" operator="equal">
      <formula>0</formula>
    </cfRule>
  </conditionalFormatting>
  <conditionalFormatting sqref="AP35">
    <cfRule type="cellIs" dxfId="180" priority="2271" operator="lessThanOrEqual">
      <formula>0</formula>
    </cfRule>
  </conditionalFormatting>
  <conditionalFormatting sqref="AP35">
    <cfRule type="cellIs" dxfId="179" priority="2272" operator="equal">
      <formula>0</formula>
    </cfRule>
  </conditionalFormatting>
  <conditionalFormatting sqref="AP38">
    <cfRule type="cellIs" dxfId="178" priority="2265" operator="lessThanOrEqual">
      <formula>0</formula>
    </cfRule>
  </conditionalFormatting>
  <conditionalFormatting sqref="AP38">
    <cfRule type="cellIs" dxfId="177" priority="2266" operator="equal">
      <formula>0</formula>
    </cfRule>
  </conditionalFormatting>
  <conditionalFormatting sqref="AP40">
    <cfRule type="cellIs" dxfId="176" priority="2259" operator="lessThanOrEqual">
      <formula>0</formula>
    </cfRule>
  </conditionalFormatting>
  <conditionalFormatting sqref="AP40">
    <cfRule type="cellIs" dxfId="175" priority="2260" operator="equal">
      <formula>0</formula>
    </cfRule>
  </conditionalFormatting>
  <conditionalFormatting sqref="AP54">
    <cfRule type="cellIs" dxfId="174" priority="2253" operator="lessThanOrEqual">
      <formula>0</formula>
    </cfRule>
  </conditionalFormatting>
  <conditionalFormatting sqref="AP54">
    <cfRule type="cellIs" dxfId="173" priority="2254" operator="equal">
      <formula>0</formula>
    </cfRule>
  </conditionalFormatting>
  <conditionalFormatting sqref="AP57">
    <cfRule type="cellIs" dxfId="172" priority="2247" operator="lessThanOrEqual">
      <formula>0</formula>
    </cfRule>
  </conditionalFormatting>
  <conditionalFormatting sqref="AP57">
    <cfRule type="cellIs" dxfId="171" priority="2248" operator="equal">
      <formula>0</formula>
    </cfRule>
  </conditionalFormatting>
  <conditionalFormatting sqref="AP60">
    <cfRule type="cellIs" dxfId="170" priority="2241" operator="lessThanOrEqual">
      <formula>0</formula>
    </cfRule>
  </conditionalFormatting>
  <conditionalFormatting sqref="AP60">
    <cfRule type="cellIs" dxfId="169" priority="2242" operator="equal">
      <formula>0</formula>
    </cfRule>
  </conditionalFormatting>
  <conditionalFormatting sqref="AP66">
    <cfRule type="cellIs" dxfId="168" priority="2235" operator="lessThanOrEqual">
      <formula>0</formula>
    </cfRule>
  </conditionalFormatting>
  <conditionalFormatting sqref="AP66">
    <cfRule type="cellIs" dxfId="167" priority="2236" operator="equal">
      <formula>0</formula>
    </cfRule>
  </conditionalFormatting>
  <conditionalFormatting sqref="T3 T41:T50 T52:T53">
    <cfRule type="cellIs" dxfId="166" priority="167" operator="lessThan">
      <formula>0.7</formula>
    </cfRule>
  </conditionalFormatting>
  <conditionalFormatting sqref="T6:T11">
    <cfRule type="cellIs" dxfId="165" priority="166" operator="lessThan">
      <formula>0.7</formula>
    </cfRule>
  </conditionalFormatting>
  <conditionalFormatting sqref="T13:T18">
    <cfRule type="cellIs" dxfId="164" priority="165" operator="lessThan">
      <formula>0.7</formula>
    </cfRule>
  </conditionalFormatting>
  <conditionalFormatting sqref="T20:T21">
    <cfRule type="cellIs" dxfId="163" priority="164" operator="lessThan">
      <formula>0.7</formula>
    </cfRule>
  </conditionalFormatting>
  <conditionalFormatting sqref="T23:T25">
    <cfRule type="cellIs" dxfId="162" priority="163" operator="lessThan">
      <formula>0.7</formula>
    </cfRule>
  </conditionalFormatting>
  <conditionalFormatting sqref="T27">
    <cfRule type="cellIs" dxfId="161" priority="162" operator="lessThan">
      <formula>0.7</formula>
    </cfRule>
  </conditionalFormatting>
  <conditionalFormatting sqref="T29:T30">
    <cfRule type="cellIs" dxfId="160" priority="161" operator="lessThan">
      <formula>0.7</formula>
    </cfRule>
  </conditionalFormatting>
  <conditionalFormatting sqref="T32">
    <cfRule type="cellIs" dxfId="159" priority="160" operator="lessThan">
      <formula>0.7</formula>
    </cfRule>
  </conditionalFormatting>
  <conditionalFormatting sqref="T34">
    <cfRule type="cellIs" dxfId="158" priority="159" operator="lessThan">
      <formula>0.7</formula>
    </cfRule>
  </conditionalFormatting>
  <conditionalFormatting sqref="T36:T37">
    <cfRule type="cellIs" dxfId="157" priority="158" operator="lessThan">
      <formula>0.7</formula>
    </cfRule>
  </conditionalFormatting>
  <conditionalFormatting sqref="T39">
    <cfRule type="cellIs" dxfId="156" priority="157" operator="lessThan">
      <formula>0.7</formula>
    </cfRule>
  </conditionalFormatting>
  <conditionalFormatting sqref="T55:T56">
    <cfRule type="cellIs" dxfId="155" priority="156" operator="lessThan">
      <formula>0.7</formula>
    </cfRule>
  </conditionalFormatting>
  <conditionalFormatting sqref="T58:T59">
    <cfRule type="cellIs" dxfId="154" priority="155" operator="lessThan">
      <formula>0.7</formula>
    </cfRule>
  </conditionalFormatting>
  <conditionalFormatting sqref="T61:T63 T65">
    <cfRule type="cellIs" dxfId="153" priority="154" operator="lessThan">
      <formula>0.7</formula>
    </cfRule>
  </conditionalFormatting>
  <conditionalFormatting sqref="W3 W41:W50 W52:W53">
    <cfRule type="expression" dxfId="152" priority="150">
      <formula>$W3+100000&lt;$AN3</formula>
    </cfRule>
    <cfRule type="expression" dxfId="151" priority="151">
      <formula>$W3+50000&lt;$AN3</formula>
    </cfRule>
    <cfRule type="expression" dxfId="150" priority="152">
      <formula>$W3-100000&gt;$AN3</formula>
    </cfRule>
    <cfRule type="expression" dxfId="149" priority="153">
      <formula>$W3-50000&gt;$AN3</formula>
    </cfRule>
  </conditionalFormatting>
  <conditionalFormatting sqref="W6:W11">
    <cfRule type="expression" dxfId="148" priority="146">
      <formula>$W6+100000&lt;$AN6</formula>
    </cfRule>
    <cfRule type="expression" dxfId="147" priority="147">
      <formula>$W6+50000&lt;$AN6</formula>
    </cfRule>
    <cfRule type="expression" dxfId="146" priority="148">
      <formula>$W6-100000&gt;$AN6</formula>
    </cfRule>
    <cfRule type="expression" dxfId="145" priority="149">
      <formula>$W6-50000&gt;$AN6</formula>
    </cfRule>
  </conditionalFormatting>
  <conditionalFormatting sqref="W13:W18">
    <cfRule type="expression" dxfId="144" priority="142">
      <formula>$W13+100000&lt;$AN13</formula>
    </cfRule>
    <cfRule type="expression" dxfId="143" priority="143">
      <formula>$W13+50000&lt;$AN13</formula>
    </cfRule>
    <cfRule type="expression" dxfId="142" priority="144">
      <formula>$W13-100000&gt;$AN13</formula>
    </cfRule>
    <cfRule type="expression" dxfId="141" priority="145">
      <formula>$W13-50000&gt;$AN13</formula>
    </cfRule>
  </conditionalFormatting>
  <conditionalFormatting sqref="W20:W21">
    <cfRule type="expression" dxfId="140" priority="138">
      <formula>$W20+100000&lt;$AN20</formula>
    </cfRule>
    <cfRule type="expression" dxfId="139" priority="139">
      <formula>$W20+50000&lt;$AN20</formula>
    </cfRule>
    <cfRule type="expression" dxfId="138" priority="140">
      <formula>$W20-100000&gt;$AN20</formula>
    </cfRule>
    <cfRule type="expression" dxfId="137" priority="141">
      <formula>$W20-50000&gt;$AN20</formula>
    </cfRule>
  </conditionalFormatting>
  <conditionalFormatting sqref="W23:W25">
    <cfRule type="expression" dxfId="136" priority="134">
      <formula>$W23+100000&lt;$AN23</formula>
    </cfRule>
    <cfRule type="expression" dxfId="135" priority="135">
      <formula>$W23+50000&lt;$AN23</formula>
    </cfRule>
    <cfRule type="expression" dxfId="134" priority="136">
      <formula>$W23-100000&gt;$AN23</formula>
    </cfRule>
    <cfRule type="expression" dxfId="133" priority="137">
      <formula>$W23-50000&gt;$AN23</formula>
    </cfRule>
  </conditionalFormatting>
  <conditionalFormatting sqref="W27">
    <cfRule type="expression" dxfId="132" priority="130">
      <formula>$W27+100000&lt;$AN27</formula>
    </cfRule>
    <cfRule type="expression" dxfId="131" priority="131">
      <formula>$W27+50000&lt;$AN27</formula>
    </cfRule>
    <cfRule type="expression" dxfId="130" priority="132">
      <formula>$W27-100000&gt;$AN27</formula>
    </cfRule>
    <cfRule type="expression" dxfId="129" priority="133">
      <formula>$W27-50000&gt;$AN27</formula>
    </cfRule>
  </conditionalFormatting>
  <conditionalFormatting sqref="W29:W30">
    <cfRule type="expression" dxfId="128" priority="126">
      <formula>$W29+100000&lt;$AN29</formula>
    </cfRule>
    <cfRule type="expression" dxfId="127" priority="127">
      <formula>$W29+50000&lt;$AN29</formula>
    </cfRule>
    <cfRule type="expression" dxfId="126" priority="128">
      <formula>$W29-100000&gt;$AN29</formula>
    </cfRule>
    <cfRule type="expression" dxfId="125" priority="129">
      <formula>$W29-50000&gt;$AN29</formula>
    </cfRule>
  </conditionalFormatting>
  <conditionalFormatting sqref="W32">
    <cfRule type="expression" dxfId="124" priority="122">
      <formula>$W32+100000&lt;$AN32</formula>
    </cfRule>
    <cfRule type="expression" dxfId="123" priority="123">
      <formula>$W32+50000&lt;$AN32</formula>
    </cfRule>
    <cfRule type="expression" dxfId="122" priority="124">
      <formula>$W32-100000&gt;$AN32</formula>
    </cfRule>
    <cfRule type="expression" dxfId="121" priority="125">
      <formula>$W32-50000&gt;$AN32</formula>
    </cfRule>
  </conditionalFormatting>
  <conditionalFormatting sqref="W34">
    <cfRule type="expression" dxfId="120" priority="118">
      <formula>$W34+100000&lt;$AN34</formula>
    </cfRule>
    <cfRule type="expression" dxfId="119" priority="119">
      <formula>$W34+50000&lt;$AN34</formula>
    </cfRule>
    <cfRule type="expression" dxfId="118" priority="120">
      <formula>$W34-100000&gt;$AN34</formula>
    </cfRule>
    <cfRule type="expression" dxfId="117" priority="121">
      <formula>$W34-50000&gt;$AN34</formula>
    </cfRule>
  </conditionalFormatting>
  <conditionalFormatting sqref="W36:W37">
    <cfRule type="expression" dxfId="116" priority="114">
      <formula>$W36+100000&lt;$AN36</formula>
    </cfRule>
    <cfRule type="expression" dxfId="115" priority="115">
      <formula>$W36+50000&lt;$AN36</formula>
    </cfRule>
    <cfRule type="expression" dxfId="114" priority="116">
      <formula>$W36-100000&gt;$AN36</formula>
    </cfRule>
    <cfRule type="expression" dxfId="113" priority="117">
      <formula>$W36-50000&gt;$AN36</formula>
    </cfRule>
  </conditionalFormatting>
  <conditionalFormatting sqref="W39">
    <cfRule type="expression" dxfId="112" priority="110">
      <formula>$W39+100000&lt;$AN39</formula>
    </cfRule>
    <cfRule type="expression" dxfId="111" priority="111">
      <formula>$W39+50000&lt;$AN39</formula>
    </cfRule>
    <cfRule type="expression" dxfId="110" priority="112">
      <formula>$W39-100000&gt;$AN39</formula>
    </cfRule>
    <cfRule type="expression" dxfId="109" priority="113">
      <formula>$W39-50000&gt;$AN39</formula>
    </cfRule>
  </conditionalFormatting>
  <conditionalFormatting sqref="W55:W56">
    <cfRule type="expression" dxfId="108" priority="106">
      <formula>$W55+100000&lt;$AN55</formula>
    </cfRule>
    <cfRule type="expression" dxfId="107" priority="107">
      <formula>$W55+50000&lt;$AN55</formula>
    </cfRule>
    <cfRule type="expression" dxfId="106" priority="108">
      <formula>$W55-100000&gt;$AN55</formula>
    </cfRule>
    <cfRule type="expression" dxfId="105" priority="109">
      <formula>$W55-50000&gt;$AN55</formula>
    </cfRule>
  </conditionalFormatting>
  <conditionalFormatting sqref="W58:W59">
    <cfRule type="expression" dxfId="104" priority="102">
      <formula>$W58+100000&lt;$AN58</formula>
    </cfRule>
    <cfRule type="expression" dxfId="103" priority="103">
      <formula>$W58+50000&lt;$AN58</formula>
    </cfRule>
    <cfRule type="expression" dxfId="102" priority="104">
      <formula>$W58-100000&gt;$AN58</formula>
    </cfRule>
    <cfRule type="expression" dxfId="101" priority="105">
      <formula>$W58-50000&gt;$AN58</formula>
    </cfRule>
  </conditionalFormatting>
  <conditionalFormatting sqref="W61:W63 W65">
    <cfRule type="expression" dxfId="100" priority="98">
      <formula>$W61+100000&lt;$AN61</formula>
    </cfRule>
    <cfRule type="expression" dxfId="99" priority="99">
      <formula>$W61+50000&lt;$AN61</formula>
    </cfRule>
    <cfRule type="expression" dxfId="98" priority="100">
      <formula>$W61-100000&gt;$AN61</formula>
    </cfRule>
    <cfRule type="expression" dxfId="97" priority="101">
      <formula>$W61-50000&gt;$AN61</formula>
    </cfRule>
  </conditionalFormatting>
  <conditionalFormatting sqref="W67">
    <cfRule type="expression" dxfId="96" priority="94">
      <formula>$W67+100000&lt;$AN67</formula>
    </cfRule>
    <cfRule type="expression" dxfId="95" priority="95">
      <formula>$W67+50000&lt;$AN67</formula>
    </cfRule>
    <cfRule type="expression" dxfId="94" priority="96">
      <formula>$W67-100000&gt;$AN67</formula>
    </cfRule>
    <cfRule type="expression" dxfId="93" priority="97">
      <formula>$W67-50000&gt;$AN67</formula>
    </cfRule>
  </conditionalFormatting>
  <conditionalFormatting sqref="W5">
    <cfRule type="expression" dxfId="92" priority="90">
      <formula>$W5+100000&lt;$AN5</formula>
    </cfRule>
    <cfRule type="expression" dxfId="91" priority="91">
      <formula>$W5+50000&lt;$AN5</formula>
    </cfRule>
    <cfRule type="expression" dxfId="90" priority="92">
      <formula>$W5-100000&gt;$AN5</formula>
    </cfRule>
    <cfRule type="expression" dxfId="89" priority="93">
      <formula>$W5-50000&gt;$AN5</formula>
    </cfRule>
  </conditionalFormatting>
  <conditionalFormatting sqref="T4">
    <cfRule type="cellIs" dxfId="88" priority="89" operator="lessThan">
      <formula>0.7</formula>
    </cfRule>
  </conditionalFormatting>
  <conditionalFormatting sqref="W4">
    <cfRule type="expression" dxfId="87" priority="85">
      <formula>$W4+100000&lt;$AN4</formula>
    </cfRule>
    <cfRule type="expression" dxfId="86" priority="86">
      <formula>$W4+50000&lt;$AN4</formula>
    </cfRule>
    <cfRule type="expression" dxfId="85" priority="87">
      <formula>$W4-100000&gt;$AN4</formula>
    </cfRule>
    <cfRule type="expression" dxfId="84" priority="88">
      <formula>$W4-50000&gt;$AN4</formula>
    </cfRule>
  </conditionalFormatting>
  <conditionalFormatting sqref="W51">
    <cfRule type="expression" dxfId="83" priority="80">
      <formula>$W51+100000&lt;$AN51</formula>
    </cfRule>
    <cfRule type="expression" dxfId="82" priority="81">
      <formula>$W51+50000&lt;$AN51</formula>
    </cfRule>
    <cfRule type="expression" dxfId="81" priority="82">
      <formula>$W51-100000&gt;$AN51</formula>
    </cfRule>
    <cfRule type="expression" dxfId="80" priority="83">
      <formula>$W51-50000&gt;$AN51</formula>
    </cfRule>
  </conditionalFormatting>
  <conditionalFormatting sqref="T51">
    <cfRule type="cellIs" dxfId="79" priority="84" operator="lessThan">
      <formula>0.7</formula>
    </cfRule>
  </conditionalFormatting>
  <conditionalFormatting sqref="T64">
    <cfRule type="cellIs" dxfId="78" priority="79" operator="lessThan">
      <formula>0.7</formula>
    </cfRule>
  </conditionalFormatting>
  <conditionalFormatting sqref="W64">
    <cfRule type="expression" dxfId="77" priority="75">
      <formula>$W64+100000&lt;$AN64</formula>
    </cfRule>
    <cfRule type="expression" dxfId="76" priority="76">
      <formula>$W64+50000&lt;$AN64</formula>
    </cfRule>
    <cfRule type="expression" dxfId="75" priority="77">
      <formula>$W64-100000&gt;$AN64</formula>
    </cfRule>
    <cfRule type="expression" dxfId="74" priority="78">
      <formula>$W64-50000&gt;$AN64</formula>
    </cfRule>
  </conditionalFormatting>
  <conditionalFormatting sqref="AK41:AK50 AK52:AK53">
    <cfRule type="cellIs" dxfId="73" priority="74" operator="lessThan">
      <formula>0.7</formula>
    </cfRule>
  </conditionalFormatting>
  <conditionalFormatting sqref="AK61:AK63 AK65">
    <cfRule type="cellIs" dxfId="72" priority="73" operator="lessThan">
      <formula>0.7</formula>
    </cfRule>
  </conditionalFormatting>
  <conditionalFormatting sqref="AK58:AK59">
    <cfRule type="cellIs" dxfId="71" priority="72" operator="lessThan">
      <formula>0.7</formula>
    </cfRule>
  </conditionalFormatting>
  <conditionalFormatting sqref="AK55:AK56">
    <cfRule type="cellIs" dxfId="70" priority="71" operator="lessThan">
      <formula>0.7</formula>
    </cfRule>
  </conditionalFormatting>
  <conditionalFormatting sqref="AK39">
    <cfRule type="cellIs" dxfId="69" priority="70" operator="lessThan">
      <formula>0.7</formula>
    </cfRule>
  </conditionalFormatting>
  <conditionalFormatting sqref="AK36:AK37">
    <cfRule type="cellIs" dxfId="68" priority="69" operator="lessThan">
      <formula>0.7</formula>
    </cfRule>
  </conditionalFormatting>
  <conditionalFormatting sqref="AK34">
    <cfRule type="cellIs" dxfId="67" priority="68" operator="lessThan">
      <formula>0.7</formula>
    </cfRule>
  </conditionalFormatting>
  <conditionalFormatting sqref="AK32">
    <cfRule type="cellIs" dxfId="66" priority="67" operator="lessThan">
      <formula>0.7</formula>
    </cfRule>
  </conditionalFormatting>
  <conditionalFormatting sqref="AK29:AK30">
    <cfRule type="cellIs" dxfId="65" priority="66" operator="lessThan">
      <formula>0.7</formula>
    </cfRule>
  </conditionalFormatting>
  <conditionalFormatting sqref="AK27">
    <cfRule type="cellIs" dxfId="64" priority="65" operator="lessThan">
      <formula>0.7</formula>
    </cfRule>
  </conditionalFormatting>
  <conditionalFormatting sqref="AK23:AK25">
    <cfRule type="cellIs" dxfId="63" priority="64" operator="lessThan">
      <formula>0.7</formula>
    </cfRule>
  </conditionalFormatting>
  <conditionalFormatting sqref="AK20:AK21">
    <cfRule type="cellIs" dxfId="62" priority="63" operator="lessThan">
      <formula>0.7</formula>
    </cfRule>
  </conditionalFormatting>
  <conditionalFormatting sqref="AK13:AK18">
    <cfRule type="cellIs" dxfId="61" priority="62" operator="lessThan">
      <formula>0.7</formula>
    </cfRule>
  </conditionalFormatting>
  <conditionalFormatting sqref="AK6:AK11">
    <cfRule type="cellIs" dxfId="60" priority="61" operator="lessThan">
      <formula>0.7</formula>
    </cfRule>
  </conditionalFormatting>
  <conditionalFormatting sqref="AK3">
    <cfRule type="cellIs" dxfId="59" priority="60" operator="lessThan">
      <formula>0.7</formula>
    </cfRule>
  </conditionalFormatting>
  <conditionalFormatting sqref="AK4">
    <cfRule type="cellIs" dxfId="58" priority="59" operator="lessThan">
      <formula>0.7</formula>
    </cfRule>
  </conditionalFormatting>
  <conditionalFormatting sqref="AK51">
    <cfRule type="cellIs" dxfId="57" priority="58" operator="lessThan">
      <formula>0.7</formula>
    </cfRule>
  </conditionalFormatting>
  <conditionalFormatting sqref="AK64">
    <cfRule type="cellIs" dxfId="56" priority="57" operator="lessThan">
      <formula>0.7</formula>
    </cfRule>
  </conditionalFormatting>
  <conditionalFormatting sqref="W12">
    <cfRule type="expression" dxfId="55" priority="53">
      <formula>$W12+100000&lt;$AN12</formula>
    </cfRule>
    <cfRule type="expression" dxfId="54" priority="54">
      <formula>$W12+50000&lt;$AN12</formula>
    </cfRule>
    <cfRule type="expression" dxfId="53" priority="55">
      <formula>$W12-100000&gt;$AN12</formula>
    </cfRule>
    <cfRule type="expression" dxfId="52" priority="56">
      <formula>$W12-50000&gt;$AN12</formula>
    </cfRule>
  </conditionalFormatting>
  <conditionalFormatting sqref="W19">
    <cfRule type="expression" dxfId="51" priority="49">
      <formula>$W19+100000&lt;$AN19</formula>
    </cfRule>
    <cfRule type="expression" dxfId="50" priority="50">
      <formula>$W19+50000&lt;$AN19</formula>
    </cfRule>
    <cfRule type="expression" dxfId="49" priority="51">
      <formula>$W19-100000&gt;$AN19</formula>
    </cfRule>
    <cfRule type="expression" dxfId="48" priority="52">
      <formula>$W19-50000&gt;$AN19</formula>
    </cfRule>
  </conditionalFormatting>
  <conditionalFormatting sqref="W22">
    <cfRule type="expression" dxfId="47" priority="45">
      <formula>$W22+100000&lt;$AN22</formula>
    </cfRule>
    <cfRule type="expression" dxfId="46" priority="46">
      <formula>$W22+50000&lt;$AN22</formula>
    </cfRule>
    <cfRule type="expression" dxfId="45" priority="47">
      <formula>$W22-100000&gt;$AN22</formula>
    </cfRule>
    <cfRule type="expression" dxfId="44" priority="48">
      <formula>$W22-50000&gt;$AN22</formula>
    </cfRule>
  </conditionalFormatting>
  <conditionalFormatting sqref="W26">
    <cfRule type="expression" dxfId="43" priority="41">
      <formula>$W26+100000&lt;$AN26</formula>
    </cfRule>
    <cfRule type="expression" dxfId="42" priority="42">
      <formula>$W26+50000&lt;$AN26</formula>
    </cfRule>
    <cfRule type="expression" dxfId="41" priority="43">
      <formula>$W26-100000&gt;$AN26</formula>
    </cfRule>
    <cfRule type="expression" dxfId="40" priority="44">
      <formula>$W26-50000&gt;$AN26</formula>
    </cfRule>
  </conditionalFormatting>
  <conditionalFormatting sqref="W28">
    <cfRule type="expression" dxfId="39" priority="37">
      <formula>$W28+100000&lt;$AN28</formula>
    </cfRule>
    <cfRule type="expression" dxfId="38" priority="38">
      <formula>$W28+50000&lt;$AN28</formula>
    </cfRule>
    <cfRule type="expression" dxfId="37" priority="39">
      <formula>$W28-100000&gt;$AN28</formula>
    </cfRule>
    <cfRule type="expression" dxfId="36" priority="40">
      <formula>$W28-50000&gt;$AN28</formula>
    </cfRule>
  </conditionalFormatting>
  <conditionalFormatting sqref="W31">
    <cfRule type="expression" dxfId="35" priority="33">
      <formula>$W31+100000&lt;$AN31</formula>
    </cfRule>
    <cfRule type="expression" dxfId="34" priority="34">
      <formula>$W31+50000&lt;$AN31</formula>
    </cfRule>
    <cfRule type="expression" dxfId="33" priority="35">
      <formula>$W31-100000&gt;$AN31</formula>
    </cfRule>
    <cfRule type="expression" dxfId="32" priority="36">
      <formula>$W31-50000&gt;$AN31</formula>
    </cfRule>
  </conditionalFormatting>
  <conditionalFormatting sqref="W33">
    <cfRule type="expression" dxfId="31" priority="29">
      <formula>$W33+100000&lt;$AN33</formula>
    </cfRule>
    <cfRule type="expression" dxfId="30" priority="30">
      <formula>$W33+50000&lt;$AN33</formula>
    </cfRule>
    <cfRule type="expression" dxfId="29" priority="31">
      <formula>$W33-100000&gt;$AN33</formula>
    </cfRule>
    <cfRule type="expression" dxfId="28" priority="32">
      <formula>$W33-50000&gt;$AN33</formula>
    </cfRule>
  </conditionalFormatting>
  <conditionalFormatting sqref="W35">
    <cfRule type="expression" dxfId="27" priority="25">
      <formula>$W35+100000&lt;$AN35</formula>
    </cfRule>
    <cfRule type="expression" dxfId="26" priority="26">
      <formula>$W35+50000&lt;$AN35</formula>
    </cfRule>
    <cfRule type="expression" dxfId="25" priority="27">
      <formula>$W35-100000&gt;$AN35</formula>
    </cfRule>
    <cfRule type="expression" dxfId="24" priority="28">
      <formula>$W35-50000&gt;$AN35</formula>
    </cfRule>
  </conditionalFormatting>
  <conditionalFormatting sqref="W38">
    <cfRule type="expression" dxfId="23" priority="21">
      <formula>$W38+100000&lt;$AN38</formula>
    </cfRule>
    <cfRule type="expression" dxfId="22" priority="22">
      <formula>$W38+50000&lt;$AN38</formula>
    </cfRule>
    <cfRule type="expression" dxfId="21" priority="23">
      <formula>$W38-100000&gt;$AN38</formula>
    </cfRule>
    <cfRule type="expression" dxfId="20" priority="24">
      <formula>$W38-50000&gt;$AN38</formula>
    </cfRule>
  </conditionalFormatting>
  <conditionalFormatting sqref="W40">
    <cfRule type="expression" dxfId="19" priority="17">
      <formula>$W40+100000&lt;$AN40</formula>
    </cfRule>
    <cfRule type="expression" dxfId="18" priority="18">
      <formula>$W40+50000&lt;$AN40</formula>
    </cfRule>
    <cfRule type="expression" dxfId="17" priority="19">
      <formula>$W40-100000&gt;$AN40</formula>
    </cfRule>
    <cfRule type="expression" dxfId="16" priority="20">
      <formula>$W40-50000&gt;$AN40</formula>
    </cfRule>
  </conditionalFormatting>
  <conditionalFormatting sqref="W54">
    <cfRule type="expression" dxfId="15" priority="13">
      <formula>$W54+100000&lt;$AN54</formula>
    </cfRule>
    <cfRule type="expression" dxfId="14" priority="14">
      <formula>$W54+50000&lt;$AN54</formula>
    </cfRule>
    <cfRule type="expression" dxfId="13" priority="15">
      <formula>$W54-100000&gt;$AN54</formula>
    </cfRule>
    <cfRule type="expression" dxfId="12" priority="16">
      <formula>$W54-50000&gt;$AN54</formula>
    </cfRule>
  </conditionalFormatting>
  <conditionalFormatting sqref="W57">
    <cfRule type="expression" dxfId="11" priority="9">
      <formula>$W57+100000&lt;$AN57</formula>
    </cfRule>
    <cfRule type="expression" dxfId="10" priority="10">
      <formula>$W57+50000&lt;$AN57</formula>
    </cfRule>
    <cfRule type="expression" dxfId="9" priority="11">
      <formula>$W57-100000&gt;$AN57</formula>
    </cfRule>
    <cfRule type="expression" dxfId="8" priority="12">
      <formula>$W57-50000&gt;$AN57</formula>
    </cfRule>
  </conditionalFormatting>
  <conditionalFormatting sqref="W60">
    <cfRule type="expression" dxfId="7" priority="5">
      <formula>$W60+100000&lt;$AN60</formula>
    </cfRule>
    <cfRule type="expression" dxfId="6" priority="6">
      <formula>$W60+50000&lt;$AN60</formula>
    </cfRule>
    <cfRule type="expression" dxfId="5" priority="7">
      <formula>$W60-100000&gt;$AN60</formula>
    </cfRule>
    <cfRule type="expression" dxfId="4" priority="8">
      <formula>$W60-50000&gt;$AN60</formula>
    </cfRule>
  </conditionalFormatting>
  <conditionalFormatting sqref="W66">
    <cfRule type="expression" dxfId="3" priority="1">
      <formula>$W66+100000&lt;$AN66</formula>
    </cfRule>
    <cfRule type="expression" dxfId="2" priority="2">
      <formula>$W66+50000&lt;$AN66</formula>
    </cfRule>
    <cfRule type="expression" dxfId="1" priority="3">
      <formula>$W66-100000&gt;$AN66</formula>
    </cfRule>
    <cfRule type="expression" dxfId="0" priority="4">
      <formula>$W66-50000&gt;$AN66</formula>
    </cfRule>
  </conditionalFormatting>
  <printOptions horizontalCentered="1"/>
  <pageMargins left="0.15748031496062992" right="0.15748031496062992" top="0.98425196850393704" bottom="0.43307086614173229" header="0.51181102362204722" footer="0.15748031496062992"/>
  <pageSetup paperSize="9" scale="98" fitToHeight="2" orientation="landscape" r:id="rId1"/>
  <headerFooter alignWithMargins="0">
    <oddHeader xml:space="preserve">&amp;C&amp;"Arial,Fett"&amp;UAnlage 1.2 - interne Produkte (ohne "Griechen" und intern budgetierbare Produkte) 12/2021&amp;R&amp;10 </oddHeader>
    <oddFooter>&amp;C&amp;10- &amp;P -</oddFoot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Übersicht</vt:lpstr>
      <vt:lpstr>Übersicht!Drucktitel</vt:lpstr>
    </vt:vector>
  </TitlesOfParts>
  <Company>BA Steglitz-Zehlendorf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 Bild</dc:creator>
  <cp:lastModifiedBy>Catovic, Adelisa</cp:lastModifiedBy>
  <cp:lastPrinted>2022-04-11T10:28:43Z</cp:lastPrinted>
  <dcterms:created xsi:type="dcterms:W3CDTF">2019-10-09T09:30:39Z</dcterms:created>
  <dcterms:modified xsi:type="dcterms:W3CDTF">2022-04-11T10:33:31Z</dcterms:modified>
</cp:coreProperties>
</file>